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601"/>
  <workbookPr showInkAnnotation="0" checkCompatibility="1" autoCompressPictures="0"/>
  <mc:AlternateContent xmlns:mc="http://schemas.openxmlformats.org/markup-compatibility/2006">
    <mc:Choice Requires="x15">
      <x15ac:absPath xmlns:x15ac="http://schemas.microsoft.com/office/spreadsheetml/2010/11/ac" url="E:\ITTF\WT\2019_PROSPECTUS\WT_JPN\"/>
    </mc:Choice>
  </mc:AlternateContent>
  <xr:revisionPtr revIDLastSave="0" documentId="13_ncr:1_{C0F9E9AA-59BD-4928-9379-EE2171003F97}" xr6:coauthVersionLast="43" xr6:coauthVersionMax="43" xr10:uidLastSave="{00000000-0000-0000-0000-000000000000}"/>
  <workbookProtection workbookPassword="8FA0" lockStructure="1"/>
  <bookViews>
    <workbookView xWindow="-120" yWindow="-120" windowWidth="29040" windowHeight="14295" tabRatio="706" firstSheet="3" activeTab="3" xr2:uid="{00000000-000D-0000-FFFF-FFFF00000000}"/>
  </bookViews>
  <sheets>
    <sheet name="Events" sheetId="17" state="hidden" r:id="rId1"/>
    <sheet name="PLEASE FILL IN HERE FIRST!!!" sheetId="11" state="hidden" r:id="rId2"/>
    <sheet name="Prospectus" sheetId="7" state="hidden" r:id="rId3"/>
    <sheet name="Accommodation" sheetId="18" r:id="rId4"/>
    <sheet name="Travel" sheetId="19" r:id="rId5"/>
    <sheet name="Preliminary" sheetId="1" state="hidden" r:id="rId6"/>
    <sheet name="Accommodation_" sheetId="14" state="hidden" r:id="rId7"/>
    <sheet name="Travel_" sheetId="4" state="hidden" r:id="rId8"/>
    <sheet name="Accommodation_old" sheetId="5" state="hidden" r:id="rId9"/>
    <sheet name="Listes" sheetId="9" state="hidden" r:id="rId10"/>
    <sheet name="Tabelle1" sheetId="12" state="hidden" r:id="rId11"/>
    <sheet name="Sheet1" sheetId="15" state="hidden" r:id="rId12"/>
    <sheet name="Blatt1" sheetId="16" state="hidden" r:id="rId13"/>
  </sheets>
  <externalReferences>
    <externalReference r:id="rId14"/>
    <externalReference r:id="rId15"/>
  </externalReferences>
  <definedNames>
    <definedName name="_xlnm._FilterDatabase" localSheetId="5" hidden="1">Preliminary!#REF!</definedName>
    <definedName name="Balls" localSheetId="3">[1]Listes!$D$2:$D$28</definedName>
    <definedName name="Balls" localSheetId="4">[1]Listes!$D$2:$D$28</definedName>
    <definedName name="Balls">Listes!$D$2:$D$28</definedName>
    <definedName name="bd">[2]bd!$A$2:$K$21</definedName>
    <definedName name="currency" localSheetId="3">OFFSET([1]Listes!$I$1,1,,COUNTA([1]Listes!$I:$I)-1)</definedName>
    <definedName name="currency" localSheetId="4">OFFSET([1]Listes!$I$1,1,,COUNTA([1]Listes!$I:$I)-1)</definedName>
    <definedName name="currency">OFFSET(Listes!$I$1,1,,COUNTA(Listes!$I:$I)-1)</definedName>
    <definedName name="CurrencyList" localSheetId="1">'PLEASE FILL IN HERE FIRST!!!'!$D$45:$D$71</definedName>
    <definedName name="Events">'PLEASE FILL IN HERE FIRST!!!'!$Q$7:$Q$17</definedName>
    <definedName name="hours" localSheetId="3">OFFSET([1]Listes!$J$1,1,,COUNTA([1]Listes!$J:$J)-1)</definedName>
    <definedName name="hours" localSheetId="4">OFFSET([1]Listes!$J$1,1,,COUNTA([1]Listes!$J:$J)-1)</definedName>
    <definedName name="hours">OFFSET(Listes!$J$1,1,,COUNTA(Listes!$J:$J)-1)</definedName>
    <definedName name="Men´s_Singles__MS">'PLEASE FILL IN HERE FIRST!!!'!$Q$7:$Q$17</definedName>
    <definedName name="nb_tables" localSheetId="3">[1]Listes!$A$2:$A$101</definedName>
    <definedName name="nb_tables" localSheetId="4">[1]Listes!$A$2:$A$101</definedName>
    <definedName name="nb_tables">Listes!$A$2:$A$101</definedName>
    <definedName name="Participants" localSheetId="3">Accommodation!$T$12:$T$41</definedName>
    <definedName name="Participants" localSheetId="4">[1]Accommodation!$T$12:$T$41</definedName>
    <definedName name="Participants">Accommodation_!$T$12:$T$41</definedName>
    <definedName name="_xlnm.Print_Area" localSheetId="3">Accommodation!$A$1:$Q$50</definedName>
    <definedName name="_xlnm.Print_Area" localSheetId="6">Accommodation_!$A$1:$Q$50</definedName>
    <definedName name="_xlnm.Print_Area" localSheetId="8">Accommodation_old!$A$1:$Q$48</definedName>
    <definedName name="_xlnm.Print_Area" localSheetId="1">'PLEASE FILL IN HERE FIRST!!!'!$A$1:$D$50</definedName>
    <definedName name="_xlnm.Print_Area" localSheetId="5">Preliminary!$A$1:$J$42</definedName>
    <definedName name="_xlnm.Print_Area" localSheetId="2">Prospectus!$A$1:$J$231</definedName>
    <definedName name="_xlnm.Print_Area" localSheetId="4">Travel!$A$1:$M$51</definedName>
    <definedName name="_xlnm.Print_Area" localSheetId="7">Travel_!$A$1:$M$51</definedName>
    <definedName name="_xlnm.Print_Titles" localSheetId="2">Prospectus!$1:$7</definedName>
    <definedName name="Sports_Floor" localSheetId="3">[1]Listes!$E$2:$E$23</definedName>
    <definedName name="Sports_Floor" localSheetId="4">[1]Listes!$E$2:$E$23</definedName>
    <definedName name="Sports_Floor">Listes!$E$2:$E$23</definedName>
    <definedName name="Tables" localSheetId="3">[1]Listes!$C$2:$C$140</definedName>
    <definedName name="Tables" localSheetId="4">[1]Listes!$C$2:$C$140</definedName>
    <definedName name="Tables">Listes!$C$2:$C$140</definedName>
  </definedNames>
  <calcPr calcId="181029"/>
  <extLs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N13" i="18" l="1"/>
  <c r="N14" i="18"/>
  <c r="N15" i="18"/>
  <c r="N16" i="18"/>
  <c r="N17" i="18"/>
  <c r="N18" i="18"/>
  <c r="N19" i="18"/>
  <c r="N20" i="18"/>
  <c r="N21" i="18"/>
  <c r="N22" i="18"/>
  <c r="N23" i="18"/>
  <c r="N24" i="18"/>
  <c r="N25" i="18"/>
  <c r="N26" i="18"/>
  <c r="N27" i="18"/>
  <c r="N28" i="18"/>
  <c r="N29" i="18"/>
  <c r="N30" i="18"/>
  <c r="N31" i="18"/>
  <c r="N32" i="18"/>
  <c r="N33" i="18"/>
  <c r="N34" i="18"/>
  <c r="N35" i="18"/>
  <c r="N36" i="18"/>
  <c r="N37" i="18"/>
  <c r="N38" i="18"/>
  <c r="N39" i="18"/>
  <c r="N40" i="18"/>
  <c r="N41" i="18"/>
  <c r="N12" i="18"/>
  <c r="A1" i="18" l="1"/>
  <c r="A51" i="19" l="1"/>
  <c r="F50" i="19"/>
  <c r="K41" i="19"/>
  <c r="G41" i="19"/>
  <c r="E41" i="19"/>
  <c r="D41" i="19"/>
  <c r="C41" i="19"/>
  <c r="B41" i="19"/>
  <c r="K40" i="19"/>
  <c r="G40" i="19"/>
  <c r="E40" i="19"/>
  <c r="D40" i="19"/>
  <c r="C40" i="19"/>
  <c r="B40" i="19"/>
  <c r="K39" i="19"/>
  <c r="G39" i="19"/>
  <c r="E39" i="19"/>
  <c r="D39" i="19"/>
  <c r="C39" i="19"/>
  <c r="B39" i="19"/>
  <c r="K38" i="19"/>
  <c r="G38" i="19"/>
  <c r="E38" i="19"/>
  <c r="D38" i="19"/>
  <c r="C38" i="19"/>
  <c r="B38" i="19"/>
  <c r="K37" i="19"/>
  <c r="G37" i="19"/>
  <c r="E37" i="19"/>
  <c r="D37" i="19"/>
  <c r="C37" i="19"/>
  <c r="B37" i="19"/>
  <c r="K36" i="19"/>
  <c r="G36" i="19"/>
  <c r="E36" i="19"/>
  <c r="D36" i="19"/>
  <c r="C36" i="19"/>
  <c r="B36" i="19"/>
  <c r="K35" i="19"/>
  <c r="G35" i="19"/>
  <c r="E35" i="19"/>
  <c r="D35" i="19"/>
  <c r="C35" i="19"/>
  <c r="B35" i="19"/>
  <c r="K34" i="19"/>
  <c r="G34" i="19"/>
  <c r="E34" i="19"/>
  <c r="D34" i="19"/>
  <c r="C34" i="19"/>
  <c r="B34" i="19"/>
  <c r="K33" i="19"/>
  <c r="G33" i="19"/>
  <c r="E33" i="19"/>
  <c r="D33" i="19"/>
  <c r="C33" i="19"/>
  <c r="B33" i="19"/>
  <c r="K32" i="19"/>
  <c r="G32" i="19"/>
  <c r="E32" i="19"/>
  <c r="D32" i="19"/>
  <c r="C32" i="19"/>
  <c r="B32" i="19"/>
  <c r="K31" i="19"/>
  <c r="G31" i="19"/>
  <c r="E31" i="19"/>
  <c r="D31" i="19"/>
  <c r="C31" i="19"/>
  <c r="B31" i="19"/>
  <c r="K30" i="19"/>
  <c r="G30" i="19"/>
  <c r="E30" i="19"/>
  <c r="D30" i="19"/>
  <c r="C30" i="19"/>
  <c r="B30" i="19"/>
  <c r="K29" i="19"/>
  <c r="G29" i="19"/>
  <c r="E29" i="19"/>
  <c r="D29" i="19"/>
  <c r="C29" i="19"/>
  <c r="B29" i="19"/>
  <c r="K28" i="19"/>
  <c r="G28" i="19"/>
  <c r="E28" i="19"/>
  <c r="D28" i="19"/>
  <c r="C28" i="19"/>
  <c r="B28" i="19"/>
  <c r="K27" i="19"/>
  <c r="G27" i="19"/>
  <c r="E27" i="19"/>
  <c r="D27" i="19"/>
  <c r="C27" i="19"/>
  <c r="B27" i="19"/>
  <c r="K26" i="19"/>
  <c r="G26" i="19"/>
  <c r="E26" i="19"/>
  <c r="D26" i="19"/>
  <c r="C26" i="19"/>
  <c r="B26" i="19"/>
  <c r="K25" i="19"/>
  <c r="G25" i="19"/>
  <c r="E25" i="19"/>
  <c r="D25" i="19"/>
  <c r="C25" i="19"/>
  <c r="B25" i="19"/>
  <c r="K24" i="19"/>
  <c r="G24" i="19"/>
  <c r="E24" i="19"/>
  <c r="D24" i="19"/>
  <c r="C24" i="19"/>
  <c r="B24" i="19"/>
  <c r="K23" i="19"/>
  <c r="G23" i="19"/>
  <c r="E23" i="19"/>
  <c r="D23" i="19"/>
  <c r="C23" i="19"/>
  <c r="B23" i="19"/>
  <c r="K22" i="19"/>
  <c r="G22" i="19"/>
  <c r="E22" i="19"/>
  <c r="D22" i="19"/>
  <c r="C22" i="19"/>
  <c r="B22" i="19"/>
  <c r="K21" i="19"/>
  <c r="G21" i="19"/>
  <c r="E21" i="19"/>
  <c r="D21" i="19"/>
  <c r="C21" i="19"/>
  <c r="B21" i="19"/>
  <c r="K20" i="19"/>
  <c r="G20" i="19"/>
  <c r="E20" i="19"/>
  <c r="D20" i="19"/>
  <c r="C20" i="19"/>
  <c r="B20" i="19"/>
  <c r="K19" i="19"/>
  <c r="G19" i="19"/>
  <c r="E19" i="19"/>
  <c r="D19" i="19"/>
  <c r="C19" i="19"/>
  <c r="B19" i="19"/>
  <c r="K18" i="19"/>
  <c r="G18" i="19"/>
  <c r="E18" i="19"/>
  <c r="D18" i="19"/>
  <c r="C18" i="19"/>
  <c r="B18" i="19"/>
  <c r="K17" i="19"/>
  <c r="G17" i="19"/>
  <c r="E17" i="19"/>
  <c r="D17" i="19"/>
  <c r="C17" i="19"/>
  <c r="B17" i="19"/>
  <c r="K16" i="19"/>
  <c r="G16" i="19"/>
  <c r="E16" i="19"/>
  <c r="D16" i="19"/>
  <c r="C16" i="19"/>
  <c r="B16" i="19"/>
  <c r="K15" i="19"/>
  <c r="G15" i="19"/>
  <c r="E15" i="19"/>
  <c r="D15" i="19"/>
  <c r="C15" i="19"/>
  <c r="B15" i="19"/>
  <c r="K14" i="19"/>
  <c r="G14" i="19"/>
  <c r="E14" i="19"/>
  <c r="D14" i="19"/>
  <c r="C14" i="19"/>
  <c r="B14" i="19"/>
  <c r="K13" i="19"/>
  <c r="G13" i="19"/>
  <c r="E13" i="19"/>
  <c r="D13" i="19"/>
  <c r="C13" i="19"/>
  <c r="B13" i="19"/>
  <c r="K12" i="19"/>
  <c r="G12" i="19"/>
  <c r="E12" i="19"/>
  <c r="D12" i="19"/>
  <c r="C12" i="19"/>
  <c r="B12" i="19"/>
  <c r="K11" i="19"/>
  <c r="G11" i="19"/>
  <c r="C7" i="19"/>
  <c r="A4" i="19"/>
  <c r="A3" i="19"/>
  <c r="A1" i="19"/>
  <c r="B50" i="18"/>
  <c r="Q43" i="18"/>
  <c r="O41" i="18"/>
  <c r="O40" i="18"/>
  <c r="O39" i="18"/>
  <c r="O38" i="18"/>
  <c r="O37" i="18"/>
  <c r="O36" i="18"/>
  <c r="O35" i="18"/>
  <c r="O34" i="18"/>
  <c r="O33" i="18"/>
  <c r="O32" i="18"/>
  <c r="O31" i="18"/>
  <c r="O30" i="18"/>
  <c r="O29" i="18"/>
  <c r="O28" i="18"/>
  <c r="O27" i="18"/>
  <c r="O26" i="18"/>
  <c r="O25" i="18"/>
  <c r="O24" i="18"/>
  <c r="O23" i="18"/>
  <c r="O22" i="18"/>
  <c r="O21" i="18"/>
  <c r="O20" i="18"/>
  <c r="O19" i="18"/>
  <c r="O18" i="18"/>
  <c r="O17" i="18"/>
  <c r="O16" i="18"/>
  <c r="O15" i="18"/>
  <c r="O14" i="18"/>
  <c r="O13" i="18"/>
  <c r="O12" i="18"/>
  <c r="Q10" i="18"/>
  <c r="P10" i="18"/>
  <c r="O10" i="18"/>
  <c r="A4" i="18"/>
  <c r="A3" i="18"/>
  <c r="T44" i="18"/>
  <c r="T43" i="18"/>
  <c r="T42" i="18"/>
  <c r="T41" i="18"/>
  <c r="Q41" i="18"/>
  <c r="P41" i="18"/>
  <c r="T40" i="18"/>
  <c r="Q40" i="18"/>
  <c r="P40" i="18"/>
  <c r="T39" i="18"/>
  <c r="Q39" i="18"/>
  <c r="P39" i="18"/>
  <c r="T38" i="18"/>
  <c r="Q38" i="18"/>
  <c r="P38" i="18"/>
  <c r="T37" i="18"/>
  <c r="Q37" i="18"/>
  <c r="P37" i="18"/>
  <c r="T36" i="18"/>
  <c r="Q36" i="18"/>
  <c r="P36" i="18"/>
  <c r="T35" i="18"/>
  <c r="Q35" i="18"/>
  <c r="P35" i="18"/>
  <c r="T34" i="18"/>
  <c r="Q34" i="18"/>
  <c r="P34" i="18"/>
  <c r="T33" i="18"/>
  <c r="Q33" i="18"/>
  <c r="P33" i="18"/>
  <c r="T32" i="18"/>
  <c r="Q32" i="18"/>
  <c r="P32" i="18"/>
  <c r="T31" i="18"/>
  <c r="Q31" i="18"/>
  <c r="P31" i="18"/>
  <c r="T30" i="18"/>
  <c r="Q30" i="18"/>
  <c r="P30" i="18"/>
  <c r="T29" i="18"/>
  <c r="Q29" i="18"/>
  <c r="P29" i="18"/>
  <c r="T28" i="18"/>
  <c r="Q28" i="18"/>
  <c r="P28" i="18"/>
  <c r="T27" i="18"/>
  <c r="Q27" i="18"/>
  <c r="P27" i="18"/>
  <c r="T26" i="18"/>
  <c r="Q26" i="18"/>
  <c r="P26" i="18"/>
  <c r="T25" i="18"/>
  <c r="Q25" i="18"/>
  <c r="P25" i="18"/>
  <c r="T24" i="18"/>
  <c r="Q24" i="18"/>
  <c r="P24" i="18"/>
  <c r="T23" i="18"/>
  <c r="Q23" i="18"/>
  <c r="P23" i="18"/>
  <c r="T22" i="18"/>
  <c r="Q22" i="18"/>
  <c r="P22" i="18"/>
  <c r="T21" i="18"/>
  <c r="Q21" i="18"/>
  <c r="P21" i="18"/>
  <c r="T20" i="18"/>
  <c r="Q20" i="18"/>
  <c r="P20" i="18"/>
  <c r="T19" i="18"/>
  <c r="Q19" i="18"/>
  <c r="P19" i="18"/>
  <c r="T18" i="18"/>
  <c r="Q18" i="18"/>
  <c r="P18" i="18"/>
  <c r="T17" i="18"/>
  <c r="Q17" i="18"/>
  <c r="P17" i="18"/>
  <c r="T16" i="18"/>
  <c r="Q16" i="18"/>
  <c r="P16" i="18"/>
  <c r="T15" i="18"/>
  <c r="Q15" i="18"/>
  <c r="P15" i="18"/>
  <c r="T14" i="18"/>
  <c r="Q14" i="18"/>
  <c r="P14" i="18"/>
  <c r="T13" i="18"/>
  <c r="Q13" i="18"/>
  <c r="P13" i="18"/>
  <c r="T12" i="18"/>
  <c r="Q12" i="18"/>
  <c r="P12" i="18"/>
  <c r="P42" i="18" l="1"/>
  <c r="O42" i="18"/>
  <c r="Q42" i="18"/>
  <c r="A1" i="14"/>
  <c r="O43" i="18" l="1"/>
  <c r="I70" i="7"/>
  <c r="O12" i="17" l="1"/>
  <c r="B45" i="11" l="1"/>
  <c r="Q11" i="18" s="1"/>
  <c r="B47" i="11"/>
  <c r="P11" i="18" s="1"/>
  <c r="F55" i="7" l="1"/>
  <c r="J3" i="17"/>
  <c r="J2" i="17"/>
  <c r="J14" i="17"/>
  <c r="J13" i="17"/>
  <c r="J12" i="17"/>
  <c r="J11" i="17"/>
  <c r="J10" i="17"/>
  <c r="J9" i="17"/>
  <c r="J8" i="17"/>
  <c r="J6" i="17"/>
  <c r="J5" i="17"/>
  <c r="J4" i="17"/>
  <c r="P7" i="17" l="1"/>
  <c r="M5" i="18" s="1"/>
  <c r="H5" i="19" s="1"/>
  <c r="O7" i="17"/>
  <c r="D5" i="18" s="1"/>
  <c r="D5" i="19" s="1"/>
  <c r="A63" i="11"/>
  <c r="G49" i="7" s="1"/>
  <c r="G48" i="7"/>
  <c r="A65" i="11"/>
  <c r="E50" i="7" s="1"/>
  <c r="I110" i="7"/>
  <c r="I109" i="7"/>
  <c r="I91" i="7"/>
  <c r="P4" i="17"/>
  <c r="O4" i="17"/>
  <c r="O2" i="17"/>
  <c r="I77" i="7"/>
  <c r="O11" i="18" s="1"/>
  <c r="A1" i="4"/>
  <c r="O13" i="14"/>
  <c r="K11" i="4"/>
  <c r="G11" i="4"/>
  <c r="O3" i="17"/>
  <c r="P3" i="17"/>
  <c r="O5" i="17"/>
  <c r="P5" i="17"/>
  <c r="O6" i="17"/>
  <c r="P6" i="17"/>
  <c r="O8" i="17"/>
  <c r="G53" i="7" s="1"/>
  <c r="P8" i="17"/>
  <c r="O9" i="17"/>
  <c r="P9" i="17"/>
  <c r="O10" i="17"/>
  <c r="P10" i="17"/>
  <c r="O11" i="17"/>
  <c r="P11" i="17"/>
  <c r="I53" i="7" s="1"/>
  <c r="P12" i="17"/>
  <c r="O13" i="17"/>
  <c r="P13" i="17"/>
  <c r="O14" i="17"/>
  <c r="P14" i="17"/>
  <c r="K5" i="17" a="1"/>
  <c r="K5" i="17" s="1"/>
  <c r="K6" i="17" a="1"/>
  <c r="K6" i="17" s="1"/>
  <c r="K7" i="17" a="1"/>
  <c r="K7" i="17" s="1"/>
  <c r="K8" i="17" a="1"/>
  <c r="K8" i="17" s="1"/>
  <c r="K4" i="17" a="1"/>
  <c r="K4" i="17" s="1"/>
  <c r="K10" i="17" a="1"/>
  <c r="K10" i="17" s="1"/>
  <c r="P2" i="17"/>
  <c r="D9" i="11"/>
  <c r="B9" i="11"/>
  <c r="B5" i="18" s="1"/>
  <c r="B5" i="19" s="1"/>
  <c r="A4" i="14"/>
  <c r="D5" i="14" s="1"/>
  <c r="D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B19" i="11"/>
  <c r="B17" i="11"/>
  <c r="E32" i="7" s="1"/>
  <c r="J220" i="7"/>
  <c r="A53" i="11"/>
  <c r="G44" i="7" s="1"/>
  <c r="K2" i="17" a="1"/>
  <c r="K2" i="17" s="1"/>
  <c r="E55" i="7"/>
  <c r="A59" i="11"/>
  <c r="A57" i="11"/>
  <c r="G46" i="7" s="1"/>
  <c r="A55" i="11"/>
  <c r="B41" i="11"/>
  <c r="G69" i="7" s="1"/>
  <c r="K43" i="17"/>
  <c r="K42" i="17"/>
  <c r="K41" i="17"/>
  <c r="K40" i="17"/>
  <c r="K39" i="17"/>
  <c r="K38" i="17"/>
  <c r="K37" i="17"/>
  <c r="K36" i="17"/>
  <c r="K35" i="17"/>
  <c r="K34" i="17"/>
  <c r="K33" i="17" a="1"/>
  <c r="K33" i="17" s="1"/>
  <c r="K32" i="17" a="1"/>
  <c r="K32" i="17" s="1"/>
  <c r="K31" i="17" a="1"/>
  <c r="K31" i="17" s="1"/>
  <c r="K30" i="17" a="1"/>
  <c r="K30" i="17" s="1"/>
  <c r="K29" i="17" a="1"/>
  <c r="K29" i="17" s="1"/>
  <c r="K28" i="17" a="1"/>
  <c r="K28" i="17" s="1"/>
  <c r="K27" i="17" a="1"/>
  <c r="K27" i="17" s="1"/>
  <c r="K26" i="17" a="1"/>
  <c r="K26" i="17" s="1"/>
  <c r="K25" i="17" a="1"/>
  <c r="K25" i="17" s="1"/>
  <c r="K24" i="17" a="1"/>
  <c r="K24" i="17" s="1"/>
  <c r="K23" i="17" a="1"/>
  <c r="K23" i="17" s="1"/>
  <c r="K22" i="17" a="1"/>
  <c r="K22" i="17" s="1"/>
  <c r="K21" i="17" a="1"/>
  <c r="K21" i="17" s="1"/>
  <c r="K20" i="17" a="1"/>
  <c r="K20" i="17" s="1"/>
  <c r="K19" i="17" a="1"/>
  <c r="K19" i="17" s="1"/>
  <c r="K18" i="17" a="1"/>
  <c r="K18" i="17" s="1"/>
  <c r="K17" i="17" a="1"/>
  <c r="K17" i="17" s="1"/>
  <c r="K16" i="17" a="1"/>
  <c r="K16" i="17" s="1"/>
  <c r="K15" i="17" a="1"/>
  <c r="K15" i="17" s="1"/>
  <c r="K14" i="17" a="1"/>
  <c r="K14" i="17" s="1"/>
  <c r="K13" i="17" a="1"/>
  <c r="K13" i="17" s="1"/>
  <c r="K12" i="17" a="1"/>
  <c r="K12" i="17" s="1"/>
  <c r="K11" i="17" a="1"/>
  <c r="K11" i="17" s="1"/>
  <c r="K9" i="17" a="1"/>
  <c r="K9" i="17" s="1"/>
  <c r="K3" i="17" a="1"/>
  <c r="K3" i="17" s="1"/>
  <c r="C7" i="4"/>
  <c r="A4" i="4"/>
  <c r="A2" i="7"/>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9" i="7"/>
  <c r="I127"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8" i="7"/>
  <c r="J77" i="7"/>
  <c r="G45" i="7"/>
  <c r="K12" i="4"/>
  <c r="G12" i="4"/>
  <c r="B29" i="11"/>
  <c r="C48" i="5" s="1"/>
  <c r="B27" i="11"/>
  <c r="B25" i="11"/>
  <c r="B23" i="11"/>
  <c r="A47" i="5" s="1"/>
  <c r="B33" i="1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8" i="7"/>
  <c r="I90" i="7"/>
  <c r="B35" i="11"/>
  <c r="A3" i="7"/>
  <c r="E31" i="7"/>
  <c r="A3" i="1"/>
  <c r="A4" i="1"/>
  <c r="B42" i="1"/>
  <c r="A3" i="4"/>
  <c r="A50"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F51" i="4" l="1"/>
  <c r="F51" i="19"/>
  <c r="F47" i="14"/>
  <c r="F47" i="18"/>
  <c r="C49" i="14"/>
  <c r="C50" i="19"/>
  <c r="C49" i="18"/>
  <c r="J53" i="7"/>
  <c r="O5" i="18"/>
  <c r="K5" i="19" s="1"/>
  <c r="G48" i="4"/>
  <c r="G48" i="19"/>
  <c r="A48" i="14"/>
  <c r="A50" i="19"/>
  <c r="A48" i="18"/>
  <c r="E33" i="7"/>
  <c r="C51" i="19"/>
  <c r="C50" i="4"/>
  <c r="C47" i="5"/>
  <c r="C51" i="4"/>
  <c r="B5" i="14"/>
  <c r="B5" i="4" s="1"/>
  <c r="B39" i="11"/>
  <c r="G163" i="7" s="1"/>
  <c r="B11" i="11"/>
  <c r="G160" i="7" s="1"/>
  <c r="B31" i="11" s="1"/>
  <c r="H40" i="1" s="1"/>
  <c r="Q10" i="5"/>
  <c r="Q11" i="5" s="1"/>
  <c r="Q41" i="5" s="1"/>
  <c r="I170" i="7"/>
  <c r="H19" i="1"/>
  <c r="U7" i="5"/>
  <c r="S11" i="5" s="1"/>
  <c r="P11" i="14"/>
  <c r="B49" i="11"/>
  <c r="P10" i="5"/>
  <c r="W6" i="5"/>
  <c r="D22" i="1"/>
  <c r="H4" i="5"/>
  <c r="F5" i="1"/>
  <c r="G147" i="7"/>
  <c r="F4" i="5"/>
  <c r="F53" i="7"/>
  <c r="G60" i="7" s="1"/>
  <c r="D5" i="1"/>
  <c r="B13" i="11"/>
  <c r="G161" i="7" s="1"/>
  <c r="E34" i="7"/>
  <c r="O42" i="14"/>
  <c r="M5" i="14"/>
  <c r="H5" i="4" s="1"/>
  <c r="O5" i="14"/>
  <c r="K5" i="4" s="1"/>
  <c r="P42" i="14"/>
  <c r="P41" i="5"/>
  <c r="O41" i="5"/>
  <c r="Q42" i="14"/>
  <c r="O11" i="14"/>
  <c r="U3" i="5"/>
  <c r="O10" i="5"/>
  <c r="F50" i="4"/>
  <c r="I179" i="7"/>
  <c r="E48" i="7"/>
  <c r="E49" i="7"/>
  <c r="E51" i="7" s="1"/>
  <c r="F45" i="5"/>
  <c r="G47" i="7"/>
  <c r="G50" i="7"/>
  <c r="G57" i="7" l="1"/>
  <c r="O42" i="5"/>
  <c r="I78" i="7"/>
  <c r="V3" i="5" s="1"/>
  <c r="U9" i="5"/>
  <c r="U10" i="5"/>
  <c r="H20" i="1"/>
  <c r="U8" i="5"/>
  <c r="O43" i="14"/>
  <c r="G16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2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2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200-000003000000}">
      <text>
        <r>
          <rPr>
            <b/>
            <sz val="8"/>
            <color rgb="FF000000"/>
            <rFont val="Tahoma"/>
            <family val="2"/>
          </rPr>
          <t>Enter the name and full address of the venue on 3 lines</t>
        </r>
        <r>
          <rPr>
            <sz val="8"/>
            <color rgb="FF000000"/>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000000-0006-0000-0200-000006000000}">
      <text>
        <r>
          <rPr>
            <b/>
            <sz val="8"/>
            <color rgb="FF000000"/>
            <rFont val="Tahoma"/>
            <family val="2"/>
          </rPr>
          <t xml:space="preserve">Enter the date with  the format : 
</t>
        </r>
        <r>
          <rPr>
            <b/>
            <sz val="8"/>
            <color rgb="FF0000D4"/>
            <rFont val="Tahoma"/>
            <family val="2"/>
          </rPr>
          <t>DD-MM-YY</t>
        </r>
      </text>
    </comment>
    <comment ref="F61" authorId="0" shapeId="0" xr:uid="{00000000-0006-0000-0200-000007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200-000008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1" shapeId="0" xr:uid="{00000000-0006-0000-0200-000009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90"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2" authorId="0" shapeId="0" xr:uid="{3E862B9A-3701-4AC3-A768-626D49D160DA}">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10"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2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8" authorId="0" shapeId="0" xr:uid="{00000000-0006-0000-02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9" authorId="0" shapeId="0" xr:uid="{00000000-0006-0000-0200-000010000000}">
      <text>
        <r>
          <rPr>
            <b/>
            <sz val="8"/>
            <color rgb="FF000000"/>
            <rFont val="Tahoma"/>
            <family val="2"/>
          </rPr>
          <t xml:space="preserve"> Enter the name of the airport</t>
        </r>
        <r>
          <rPr>
            <sz val="8"/>
            <color rgb="FF000000"/>
            <rFont val="Tahoma"/>
            <family val="2"/>
          </rPr>
          <t xml:space="preserve">
</t>
        </r>
      </text>
    </comment>
    <comment ref="F141" authorId="0" shapeId="0" xr:uid="{00000000-0006-0000-0200-000011000000}">
      <text>
        <r>
          <rPr>
            <b/>
            <sz val="8"/>
            <color indexed="81"/>
            <rFont val="Tahoma"/>
            <family val="2"/>
          </rPr>
          <t xml:space="preserve"> Enter the name of the railway station</t>
        </r>
        <r>
          <rPr>
            <sz val="8"/>
            <color indexed="81"/>
            <rFont val="Tahoma"/>
            <family val="2"/>
          </rPr>
          <t xml:space="preserve">
</t>
        </r>
      </text>
    </comment>
    <comment ref="G147" authorId="0" shapeId="0" xr:uid="{00000000-0006-0000-0200-000012000000}">
      <text>
        <r>
          <rPr>
            <b/>
            <sz val="8"/>
            <color indexed="81"/>
            <rFont val="Tahoma"/>
            <family val="2"/>
          </rPr>
          <t>The ROOM CANCELLATION DEADLINE is fixed to one week before the event starts!</t>
        </r>
      </text>
    </comment>
    <comment ref="E156" authorId="2" shapeId="0" xr:uid="{00000000-0006-0000-0200-000013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7" authorId="2" shapeId="0" xr:uid="{00000000-0006-0000-0200-000014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8" authorId="0" shapeId="0" xr:uid="{00000000-0006-0000-0200-00001500000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64" authorId="0" shapeId="0" xr:uid="{00000000-0006-0000-0200-000016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5" authorId="0" shapeId="0" xr:uid="{00000000-0006-0000-02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3" authorId="0" shapeId="0" xr:uid="{00000000-0006-0000-0200-000018000000}">
      <text>
        <r>
          <rPr>
            <b/>
            <sz val="8"/>
            <color rgb="FF000000"/>
            <rFont val="Tahoma"/>
            <family val="2"/>
          </rPr>
          <t xml:space="preserve"> Enter the information relating to your bank account for the bank transfert (6 lines)</t>
        </r>
      </text>
    </comment>
    <comment ref="E184" authorId="0" shapeId="0" xr:uid="{00000000-0006-0000-0200-000019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<sst xmlns="http://schemas.openxmlformats.org/spreadsheetml/2006/main" count="1224" uniqueCount="664">
  <si>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</si>
  <si>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</si>
  <si>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</si>
  <si>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</si>
  <si>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</si>
  <si>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</si>
  <si>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</si>
  <si>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</si>
  <si>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</si>
  <si>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</si>
  <si>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</si>
  <si>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</si>
  <si>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</si>
  <si>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</si>
  <si>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</si>
  <si>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</si>
  <si>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</si>
  <si>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</si>
  <si>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</si>
  <si>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</si>
  <si>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</si>
  <si>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</si>
  <si>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</si>
  <si>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</si>
  <si>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</si>
  <si>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</si>
  <si>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</si>
  <si>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</si>
  <si>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</si>
  <si>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</si>
  <si>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</si>
  <si>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</si>
  <si>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</si>
  <si>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</si>
  <si>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</si>
  <si>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</si>
  <si>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</si>
  <si>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</si>
  <si>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</si>
  <si>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</si>
  <si>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</si>
  <si>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</si>
  <si>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</si>
  <si>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</si>
  <si>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</si>
  <si>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</si>
  <si>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</si>
  <si>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</si>
  <si>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</si>
  <si>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</si>
  <si>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</si>
  <si>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</si>
  <si>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</si>
  <si>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</si>
  <si>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</si>
  <si>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</si>
  <si>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</si>
  <si>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</si>
  <si>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</si>
  <si>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</si>
  <si>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</si>
  <si>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</si>
  <si>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</si>
  <si>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</si>
  <si>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</si>
  <si>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</si>
  <si>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</si>
  <si>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</si>
  <si>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</si>
  <si>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</si>
  <si>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</si>
  <si>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</si>
  <si>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</si>
  <si>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</si>
  <si>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</si>
  <si>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</si>
  <si>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</si>
  <si>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</si>
  <si>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</si>
  <si>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</si>
  <si>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</si>
  <si>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</si>
  <si>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</si>
  <si>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</si>
  <si>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</si>
  <si>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</si>
  <si>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</si>
  <si>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</si>
  <si>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</si>
  <si>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</si>
  <si>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</si>
  <si>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</si>
  <si>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</si>
  <si>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</si>
  <si>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</si>
  <si>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</si>
  <si>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</si>
  <si>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</si>
  <si>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</si>
  <si>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</si>
  <si>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</si>
  <si>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</si>
  <si>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</si>
  <si>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</si>
  <si>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</si>
  <si>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</si>
  <si>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</si>
  <si>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</si>
  <si>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</si>
  <si>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</si>
  <si>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</si>
  <si>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</si>
  <si>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</si>
  <si>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</si>
  <si>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</si>
  <si>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</si>
  <si>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</si>
  <si>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</si>
  <si>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</si>
  <si>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</si>
  <si>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</si>
  <si>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</si>
  <si>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</si>
  <si>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</si>
  <si>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</si>
  <si>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</si>
  <si>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</si>
  <si>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</si>
  <si>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</si>
  <si>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</si>
  <si>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</si>
  <si>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</si>
  <si>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</si>
  <si>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</si>
  <si>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</si>
  <si>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</si>
  <si>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</si>
  <si>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</si>
  <si>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</si>
  <si>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</si>
  <si>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</si>
  <si>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</si>
  <si>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</si>
  <si>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</si>
  <si>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</si>
  <si>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</si>
  <si>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</si>
  <si>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</si>
  <si>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</si>
  <si>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</si>
  <si>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</si>
  <si>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</si>
  <si>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</si>
  <si>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</si>
  <si>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</si>
  <si>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</si>
  <si>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</si>
  <si>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</si>
  <si>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</si>
  <si>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</si>
  <si>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</si>
  <si>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</si>
  <si>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</si>
  <si>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</si>
  <si>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</si>
  <si>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</si>
  <si>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</si>
  <si>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</si>
  <si>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</si>
  <si>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</si>
  <si>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</si>
  <si>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</si>
  <si>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</si>
  <si>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</si>
  <si>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</si>
  <si>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</si>
  <si>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</si>
  <si>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</si>
  <si>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</si>
  <si>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</si>
  <si>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</si>
  <si>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</si>
  <si>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</si>
  <si>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</si>
  <si>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</si>
  <si>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</si>
  <si>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</si>
  <si>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</si>
  <si>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</si>
  <si>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</si>
  <si>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</si>
  <si>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</si>
  <si>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</si>
  <si>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</si>
  <si>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</si>
  <si>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</si>
  <si>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</si>
  <si>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</si>
  <si>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</si>
  <si>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</si>
  <si>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</si>
  <si>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</si>
  <si>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</si>
  <si>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</si>
  <si>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</si>
  <si>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</si>
  <si>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</si>
  <si>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</si>
  <si>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</si>
  <si>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</si>
  <si>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</si>
  <si>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</si>
  <si>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</si>
  <si>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</si>
  <si>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</si>
  <si>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</si>
  <si>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</si>
  <si>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</si>
  <si>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</si>
  <si>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</si>
  <si>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</si>
  <si>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</si>
  <si>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</si>
  <si>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</si>
  <si>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</si>
  <si>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</si>
  <si>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</si>
  <si>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</si>
  <si>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</si>
  <si>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</si>
  <si>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</si>
  <si>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</si>
  <si>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</si>
  <si>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</si>
  <si>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</si>
  <si>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</si>
  <si>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</si>
  <si>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</si>
  <si>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</si>
  <si>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</si>
  <si>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</si>
  <si>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</si>
  <si>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</si>
  <si>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</si>
  <si>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</si>
  <si>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</si>
  <si>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</si>
  <si>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</si>
  <si>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</si>
  <si>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</si>
  <si>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</si>
  <si>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</si>
  <si>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</si>
  <si>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</si>
  <si>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</si>
  <si>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</si>
  <si>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</si>
  <si>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</si>
  <si>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</si>
  <si>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</si>
  <si>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</si>
  <si>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</si>
  <si>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</si>
  <si>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</si>
  <si>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</si>
  <si>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</si>
  <si>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</si>
  <si>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</si>
  <si>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</si>
  <si>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</si>
  <si>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</si>
  <si>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</si>
  <si>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</si>
  <si>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</si>
  <si>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</si>
  <si>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</si>
  <si>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</si>
  <si>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</si>
  <si>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</si>
  <si>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</si>
  <si>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</si>
  <si>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</si>
  <si>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</si>
  <si>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</si>
  <si>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</si>
  <si>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</si>
  <si>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</si>
  <si>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</si>
  <si>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</si>
  <si>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</si>
  <si>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</si>
  <si>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</si>
  <si>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</si>
  <si>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</si>
  <si>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</si>
  <si>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</si>
  <si>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</si>
  <si>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</si>
  <si>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</si>
  <si>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</si>
  <si>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</si>
  <si>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</si>
  <si>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</si>
  <si>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</si>
  <si>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</si>
  <si>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</si>
  <si>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</si>
  <si>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</si>
  <si>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</si>
  <si>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</si>
  <si>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</si>
  <si>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</si>
  <si>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</si>
  <si>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</si>
  <si>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</si>
  <si>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</si>
  <si>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</si>
  <si>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</si>
  <si>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</si>
  <si>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</si>
  <si>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</si>
  <si>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</si>
  <si>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</si>
  <si>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</si>
  <si>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</si>
  <si>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</si>
  <si>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</si>
  <si>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</si>
  <si>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</si>
  <si>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</si>
  <si>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</si>
  <si>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</si>
  <si>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</si>
  <si>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</si>
  <si>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</si>
  <si>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</si>
  <si>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</si>
  <si>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</si>
  <si>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</si>
  <si>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</si>
  <si>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</si>
  <si>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</si>
  <si>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</si>
  <si>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</si>
  <si>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</si>
  <si>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</si>
  <si>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</si>
  <si>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</si>
  <si>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</si>
  <si>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</si>
  <si>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</si>
  <si>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</si>
  <si>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</si>
  <si>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</si>
  <si>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</si>
  <si>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</si>
  <si>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</si>
  <si>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</si>
  <si>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</si>
  <si>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</si>
  <si>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</si>
  <si>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</si>
  <si>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</si>
  <si>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</si>
  <si>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</si>
  <si>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</si>
  <si>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</si>
  <si>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</si>
  <si>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</si>
  <si>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</si>
  <si>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</si>
  <si>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</si>
  <si>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</si>
  <si>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</si>
  <si>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</si>
  <si>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</si>
  <si>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</si>
  <si>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</si>
  <si>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</si>
  <si>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</si>
  <si>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</si>
  <si>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</si>
  <si>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</si>
  <si>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</si>
  <si>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</si>
  <si>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</si>
  <si>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</si>
  <si>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</si>
  <si>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</si>
  <si>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</si>
  <si>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</si>
  <si>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</si>
  <si>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</si>
  <si>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</si>
  <si>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</si>
  <si>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</si>
  <si>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</si>
  <si>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</si>
  <si>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</si>
  <si>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</si>
  <si>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</si>
  <si>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</si>
  <si>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</si>
  <si>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</si>
  <si>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</si>
  <si>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</si>
  <si>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</si>
  <si>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</si>
  <si>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</si>
  <si>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</si>
  <si>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</si>
  <si>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</si>
  <si>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</si>
  <si>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</si>
  <si>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</si>
  <si>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</si>
  <si>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</si>
  <si>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</si>
  <si>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</si>
  <si>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</si>
  <si>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</si>
  <si>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</si>
  <si>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</si>
  <si>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</si>
  <si>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</si>
  <si>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</si>
  <si>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</si>
  <si>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</si>
  <si>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</si>
  <si>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</si>
  <si>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</si>
  <si>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</si>
  <si>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</si>
  <si>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</si>
  <si>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</si>
  <si>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</si>
  <si>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</si>
  <si>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</si>
  <si>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</si>
  <si>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</si>
  <si>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</si>
  <si>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</si>
  <si>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</si>
  <si>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</si>
  <si>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</si>
  <si>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</si>
  <si>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</si>
  <si>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</si>
  <si>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</si>
  <si>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</si>
  <si>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</si>
  <si>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</si>
  <si>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</si>
  <si>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</si>
  <si>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</si>
  <si>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</si>
  <si>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</si>
  <si>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</si>
  <si>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</si>
  <si>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</si>
  <si>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</si>
  <si>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</si>
  <si>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</si>
  <si>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</si>
  <si>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</si>
  <si>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</si>
  <si>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</si>
  <si>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</si>
  <si>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</si>
  <si>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</si>
  <si>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</si>
  <si>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</si>
  <si>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</si>
  <si>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</si>
  <si>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</si>
  <si>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</si>
  <si>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</si>
  <si>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</si>
  <si>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</si>
  <si>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</si>
  <si>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</si>
  <si>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</si>
  <si>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</si>
  <si>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</si>
  <si>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</si>
  <si>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</si>
  <si>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</si>
  <si>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</si>
  <si>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</si>
  <si>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</si>
  <si>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</si>
  <si>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</si>
  <si>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</si>
  <si>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</si>
  <si>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</si>
  <si>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</si>
  <si>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</si>
  <si>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</si>
  <si>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</si>
  <si>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</si>
  <si>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</si>
  <si>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</si>
  <si>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</si>
  <si>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</si>
  <si>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</si>
  <si>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</si>
  <si>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</si>
  <si>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</si>
  <si>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</si>
  <si>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</si>
  <si>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</si>
  <si>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</si>
  <si>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</si>
  <si>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</si>
  <si>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</si>
  <si>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</si>
  <si>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</si>
  <si>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</si>
  <si>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</si>
  <si>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</si>
  <si>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</si>
  <si>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</si>
  <si>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</si>
  <si>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</si>
  <si>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</si>
  <si>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</si>
  <si>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</si>
  <si>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</si>
  <si>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</si>
  <si>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</si>
  <si>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</si>
  <si>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</si>
  <si>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</si>
  <si>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</si>
  <si>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</si>
  <si>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</si>
  <si>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</si>
  <si>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</si>
  <si>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</si>
  <si>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</si>
  <si>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</si>
  <si>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</si>
  <si>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</si>
  <si>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</si>
  <si>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</si>
  <si>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</si>
  <si>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</si>
  <si>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</si>
  <si>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</si>
  <si>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</si>
  <si>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</si>
  <si>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</si>
  <si>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</si>
  <si>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</si>
  <si>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</si>
  <si>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</si>
  <si>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</si>
  <si>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</si>
  <si>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Sapporo (JPN) - WORLD TOUR PLATINUM</t>
  </si>
  <si>
    <t>mo</t>
  </si>
  <si>
    <t>City (KOR) - WORLD TOUR</t>
  </si>
  <si>
    <t>mbessah@ittf.com</t>
  </si>
  <si>
    <t>00974 55 44 76 88</t>
  </si>
  <si>
    <t>After this deadline, the penalty for non show policy  will apply, as well as the cancellation fee.</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</si>
  <si>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</si>
  <si>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2019 ITTF World Tour Directives and SSI, we have to limit the number of entries to</t>
  </si>
  <si>
    <t>First Stage dates:</t>
  </si>
  <si>
    <t>First Stage:  2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</si>
  <si>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</si>
  <si>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</si>
  <si>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</si>
  <si>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</si>
  <si>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r>
      <t xml:space="preserve">For </t>
    </r>
    <r>
      <rPr>
        <b/>
        <sz val="11"/>
        <color rgb="FFFF0000"/>
        <rFont val="Myriad Pro"/>
      </rPr>
      <t>seeded players</t>
    </r>
    <r>
      <rPr>
        <sz val="11"/>
        <color rgb="FFFF0000"/>
        <rFont val="Myriad Pro"/>
      </rPr>
      <t xml:space="preserve"> a fee of </t>
    </r>
    <r>
      <rPr>
        <b/>
        <sz val="11"/>
        <color rgb="FFFF0000"/>
        <rFont val="Myriad Pro"/>
      </rPr>
      <t>US$ 2000</t>
    </r>
    <r>
      <rPr>
        <sz val="11"/>
        <color rgb="FFFF0000"/>
        <rFont val="Myriad Pro"/>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</si>
  <si>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</si>
  <si>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</si>
  <si>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</si>
  <si>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</si>
  <si>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</si>
  <si>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</si>
  <si>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</si>
  <si>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</si>
  <si>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rPr>
      <t>Men and Women Doubles:</t>
    </r>
    <r>
      <rPr>
        <sz val="11"/>
        <rFont val="Myriad Pro"/>
      </rPr>
      <t xml:space="preserve"> Maximum 2 pairs of 4 players per National Association (3 pairs or 6 players for the Host Association)</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</si>
  <si>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</si>
  <si>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</si>
  <si>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</si>
  <si>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</si>
  <si>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</si>
  <si>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</si>
  <si>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</si>
  <si>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</si>
  <si>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</si>
  <si>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</si>
  <si>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</si>
  <si>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</si>
  <si>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</si>
  <si>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</si>
  <si>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</si>
  <si>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</si>
  <si>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</si>
  <si>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</si>
  <si>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</si>
  <si>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</si>
  <si>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</si>
  <si>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</si>
  <si>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</si>
  <si>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</si>
  <si>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</si>
  <si>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</si>
  <si>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</si>
  <si>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</si>
  <si>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</si>
  <si>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</si>
  <si>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</si>
  <si>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</si>
  <si>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</si>
  <si>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</si>
  <si>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</si>
  <si>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</si>
  <si>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</si>
  <si>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</si>
  <si>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</si>
  <si>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</si>
  <si>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</si>
  <si>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for prize money under  US$1,499 *</t>
  </si>
  <si>
    <t>* All amounts over US$1,500 will be paid by bank transfer.</t>
  </si>
  <si>
    <t>Japan Table Tennis Association (JTTA)</t>
    <phoneticPr fontId="10" type="noConversion"/>
  </si>
  <si>
    <t>1-1-1, Jinnan, Shibuya-ku,</t>
    <phoneticPr fontId="10" type="noConversion"/>
  </si>
  <si>
    <t>Tokyo 150-8050, Japan</t>
    <phoneticPr fontId="10" type="noConversion"/>
  </si>
  <si>
    <t>81 3 3481 2371</t>
    <phoneticPr fontId="10" type="noConversion"/>
  </si>
  <si>
    <t>81 3 3481 2373</t>
    <phoneticPr fontId="10" type="noConversion"/>
  </si>
  <si>
    <t>international@jtta.or.jp</t>
    <phoneticPr fontId="10" type="noConversion"/>
  </si>
  <si>
    <t>http://www.jtta.or.jp</t>
    <phoneticPr fontId="10" type="noConversion"/>
  </si>
  <si>
    <t>Sachiko YOKOTA (Ms.)</t>
    <phoneticPr fontId="10" type="noConversion"/>
  </si>
  <si>
    <t>81 90 6022 7079</t>
    <phoneticPr fontId="10" type="noConversion"/>
  </si>
  <si>
    <t>sachiko52y@gmail.com</t>
    <phoneticPr fontId="10" type="noConversion"/>
  </si>
  <si>
    <t>TBD</t>
    <phoneticPr fontId="10" type="noConversion"/>
  </si>
  <si>
    <t>Yukito SETA (Mr.)</t>
    <phoneticPr fontId="10" type="noConversion"/>
  </si>
  <si>
    <t>yseta@okayama-u.ac.jp</t>
    <phoneticPr fontId="10" type="noConversion"/>
  </si>
  <si>
    <t>Hokkaido Prefectural Sports Center</t>
    <phoneticPr fontId="10" type="noConversion"/>
  </si>
  <si>
    <t>5-11-1-1, Toyohira, Toyohira-ku</t>
    <phoneticPr fontId="10" type="noConversion"/>
  </si>
  <si>
    <t>Sapporo-shi, 062-8572, Japan</t>
    <phoneticPr fontId="10" type="noConversion"/>
  </si>
  <si>
    <t>81 11 820 1703</t>
    <phoneticPr fontId="10" type="noConversion"/>
  </si>
  <si>
    <t>http://www.kitayell.jp/</t>
    <phoneticPr fontId="10" type="noConversion"/>
  </si>
  <si>
    <t>Prince Hotel Sapporo</t>
    <phoneticPr fontId="10" type="noConversion"/>
  </si>
  <si>
    <t>Nishi 11-chome, Minami 2-jo, Chuo-ku,</t>
    <phoneticPr fontId="10" type="noConversion"/>
  </si>
  <si>
    <t>Sapporo, 060-8615, Japan</t>
    <phoneticPr fontId="10" type="noConversion"/>
  </si>
  <si>
    <t>81 11 241 1111</t>
    <phoneticPr fontId="10" type="noConversion"/>
  </si>
  <si>
    <t>None</t>
    <phoneticPr fontId="10" type="noConversion"/>
  </si>
  <si>
    <t>http://www.princehotels.com/sapporo/</t>
    <phoneticPr fontId="10" type="noConversion"/>
  </si>
  <si>
    <t>New Chitose Airport</t>
    <phoneticPr fontId="10" type="noConversion"/>
  </si>
  <si>
    <t>Prince Hotel Sapporo (Entrance)</t>
    <phoneticPr fontId="10" type="noConversion"/>
  </si>
  <si>
    <t>Sumitomo Mitsui Banking Corporation</t>
    <phoneticPr fontId="10" type="noConversion"/>
  </si>
  <si>
    <t>Suzuran Branch 760</t>
    <phoneticPr fontId="10" type="noConversion"/>
  </si>
  <si>
    <t>SMBCJPJT</t>
    <phoneticPr fontId="10" type="noConversion"/>
  </si>
  <si>
    <t>Hokkaido Prefectural Sports Center</t>
    <phoneticPr fontId="10" type="noConversion"/>
  </si>
  <si>
    <t>Hokkaido Prefectural Sports Center</t>
    <phoneticPr fontId="10" type="noConversion"/>
  </si>
  <si>
    <t>KINKI NIPPON TOURIST CORPORATE BUSINESS CO.,LTD</t>
    <phoneticPr fontId="10" type="noConversion"/>
  </si>
  <si>
    <t>1-5-28, Shimanouchi, Chuo-ku, Osaka-shi, Osaka</t>
    <phoneticPr fontId="10" type="noConversion"/>
  </si>
  <si>
    <t>7300780</t>
    <phoneticPr fontId="10" type="noConversion"/>
  </si>
  <si>
    <t>*Cash payment (Only Japanese Yen will be accepted)
**Bank transfer needs to be made in full amount. Wire transfer fees needs to be paid at your own expense.
***Please kindly send us a remittance copy once you have completed your payment.</t>
    <phoneticPr fontId="10" type="noConversion"/>
  </si>
  <si>
    <r>
      <t xml:space="preserve">Main Event: 3 Days              </t>
    </r>
    <r>
      <rPr>
        <b/>
        <sz val="11"/>
        <rFont val="Myriad Pro"/>
        <family val="2"/>
      </rPr>
      <t>Knock-Out</t>
    </r>
  </si>
  <si>
    <t xml:space="preserve">These cancellation amounts will be added to the associations´s invoice to be paid, together with the hospitality costs, to the organizers either by bank transfer or by cash on site. </t>
  </si>
  <si>
    <t>Triple room per person per day</t>
  </si>
  <si>
    <t>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</si>
</sst>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C09]dd\-mmm\-yy;@"/>
    <numFmt numFmtId="172" formatCode="[$-409]dd\-mmm\-yy;@"/>
    <numFmt numFmtId="173" formatCode="[$-1009]d\-mmm\-yy;@"/>
  </numFmts>
  <fonts count="169">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name val="Arial"/>
      <family val="2"/>
      <charset val="238"/>
    </font>
    <font>
      <b/>
      <u/>
      <sz val="12"/>
      <color theme="0"/>
      <name val="Myriad Pro"/>
    </font>
    <font>
      <b/>
      <sz val="14"/>
      <color rgb="FFFF0000"/>
      <name val="Myriad Pro"/>
    </font>
    <font>
      <u/>
      <sz val="11"/>
      <color indexed="12"/>
      <name val="Myriad Pro"/>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ont>
    <font>
      <sz val="11"/>
      <color theme="1"/>
      <name val="Myriad Pro"/>
    </font>
    <font>
      <sz val="10"/>
      <color rgb="FFFFFF00"/>
      <name val="Verdana"/>
      <family val="2"/>
    </font>
    <font>
      <sz val="9"/>
      <color rgb="FFFFFF00"/>
      <name val="Verdana"/>
      <family val="2"/>
    </font>
    <font>
      <i/>
      <sz val="12"/>
      <color rgb="FFFFFF00"/>
      <name val="Verdana"/>
      <family val="2"/>
    </font>
    <font>
      <sz val="10"/>
      <name val="Myriad Pro"/>
      <family val="2"/>
    </font>
    <font>
      <sz val="11"/>
      <name val="Myriad Pro"/>
      <family val="2"/>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0"/>
      <name val="Exo 2 Expanded"/>
      <family val="3"/>
    </font>
    <font>
      <b/>
      <sz val="16"/>
      <name val="Exo 2 Expanded"/>
      <family val="3"/>
    </font>
    <font>
      <b/>
      <sz val="12"/>
      <color rgb="FF004D40"/>
      <name val="Exo 2 Expanded"/>
      <family val="3"/>
    </font>
    <font>
      <b/>
      <sz val="13"/>
      <color rgb="FF004D40"/>
      <name val="Exo 2 Expanded"/>
      <family val="3"/>
    </font>
    <font>
      <sz val="6"/>
      <name val="ＭＳ Ｐゴシック"/>
      <family val="3"/>
      <charset val="128"/>
    </font>
    <font>
      <b/>
      <sz val="11"/>
      <name val="Myriad Pro"/>
      <family val="2"/>
    </font>
    <font>
      <b/>
      <sz val="18"/>
      <color theme="0"/>
      <name val="Exo 2 Expanded"/>
      <family val="3"/>
    </font>
    <font>
      <sz val="10"/>
      <name val="Exo 2 Expanded"/>
      <family val="3"/>
    </font>
    <font>
      <b/>
      <i/>
      <sz val="10"/>
      <color indexed="10"/>
      <name val="Exo 2 Expanded"/>
      <family val="3"/>
    </font>
    <font>
      <b/>
      <sz val="10"/>
      <color theme="0"/>
      <name val="Exo 2 Expanded"/>
      <family val="3"/>
    </font>
    <font>
      <i/>
      <sz val="10"/>
      <name val="Exo 2 Expanded"/>
      <family val="3"/>
    </font>
    <font>
      <b/>
      <i/>
      <sz val="10"/>
      <name val="Exo 2 Expanded"/>
      <family val="3"/>
    </font>
    <font>
      <i/>
      <sz val="8"/>
      <name val="Exo 2 Expanded"/>
      <family val="3"/>
    </font>
    <font>
      <b/>
      <sz val="11"/>
      <color rgb="FFFF0000"/>
      <name val="Exo 2 Expanded"/>
      <family val="3"/>
    </font>
    <font>
      <sz val="11"/>
      <name val="Exo 2 Expanded"/>
      <family val="3"/>
    </font>
    <font>
      <b/>
      <sz val="11"/>
      <color rgb="FF0000FF"/>
      <name val="Myriad Pro"/>
      <family val="2"/>
    </font>
    <font>
      <b/>
      <i/>
      <sz val="11"/>
      <name val="Myriad Pro"/>
      <family val="2"/>
    </font>
    <font>
      <sz val="9"/>
      <name val="Myriad Pro"/>
      <family val="2"/>
    </font>
    <font>
      <sz val="8"/>
      <color indexed="10"/>
      <name val="Myriad Pro"/>
      <family val="2"/>
    </font>
    <font>
      <i/>
      <sz val="8"/>
      <name val="Myriad Pro"/>
      <family val="2"/>
    </font>
    <font>
      <sz val="10"/>
      <color indexed="10"/>
      <name val="Myriad Pro"/>
      <family val="2"/>
    </font>
    <font>
      <sz val="13"/>
      <name val="Exo 2 Expanded"/>
      <family val="3"/>
    </font>
    <font>
      <b/>
      <sz val="16"/>
      <color theme="0" tint="-0.499984740745262"/>
      <name val="Exo 2 Expanded"/>
      <family val="3"/>
    </font>
    <font>
      <sz val="13"/>
      <color theme="0" tint="-0.499984740745262"/>
      <name val="Exo 2 Expanded"/>
      <family val="3"/>
    </font>
    <font>
      <b/>
      <sz val="13"/>
      <color theme="0" tint="-0.499984740745262"/>
      <name val="Exo 2 Expanded"/>
      <family val="3"/>
    </font>
    <font>
      <b/>
      <sz val="12"/>
      <color theme="0" tint="-0.499984740745262"/>
      <name val="Exo 2 Expanded"/>
      <family val="3"/>
    </font>
    <font>
      <sz val="10"/>
      <color rgb="FFFF0000"/>
      <name val="Myriad Pro"/>
      <family val="2"/>
    </font>
    <font>
      <i/>
      <sz val="10"/>
      <name val="Myriad Pro"/>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cellStyleXfs>
  <cellXfs count="725">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6" fillId="0" borderId="0" xfId="0" applyFont="1" applyAlignment="1">
      <alignment horizontal="left"/>
    </xf>
    <xf numFmtId="0" fontId="39"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49" fillId="0" borderId="0" xfId="0" applyFont="1" applyAlignment="1">
      <alignment horizontal="center" vertical="center"/>
    </xf>
    <xf numFmtId="0" fontId="50" fillId="0" borderId="0" xfId="0" applyFont="1" applyAlignment="1">
      <alignment horizontal="center" vertical="center"/>
    </xf>
    <xf numFmtId="0" fontId="0" fillId="0" borderId="0" xfId="0" applyAlignment="1">
      <alignment horizontal="center" vertical="top"/>
    </xf>
    <xf numFmtId="0" fontId="51" fillId="0" borderId="0" xfId="0" applyFont="1" applyAlignment="1">
      <alignment horizontal="center" vertical="center"/>
    </xf>
    <xf numFmtId="0" fontId="0" fillId="0" borderId="0" xfId="0" quotePrefix="1" applyAlignment="1">
      <alignment horizontal="left" vertical="center"/>
    </xf>
    <xf numFmtId="0" fontId="56" fillId="0" borderId="0" xfId="0" applyFont="1"/>
    <xf numFmtId="3" fontId="56" fillId="0" borderId="0" xfId="0" applyNumberFormat="1" applyFont="1" applyAlignment="1">
      <alignment horizontal="left" vertical="center"/>
    </xf>
    <xf numFmtId="0" fontId="34" fillId="0" borderId="0" xfId="0" applyFont="1" applyAlignment="1" applyProtection="1">
      <alignment horizontal="center" vertical="center"/>
      <protection locked="0"/>
    </xf>
    <xf numFmtId="0" fontId="41"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lignment horizontal="center" vertical="center"/>
    </xf>
    <xf numFmtId="0" fontId="66" fillId="9" borderId="14" xfId="0" applyFont="1" applyFill="1" applyBorder="1" applyAlignment="1">
      <alignment horizontal="center" vertical="center"/>
    </xf>
    <xf numFmtId="0" fontId="63" fillId="0" borderId="0" xfId="0" applyFont="1" applyAlignment="1">
      <alignment horizontal="center" vertical="center"/>
    </xf>
    <xf numFmtId="0" fontId="14" fillId="0" borderId="0" xfId="0" applyFont="1" applyAlignment="1">
      <alignment horizontal="center" vertical="center"/>
    </xf>
    <xf numFmtId="0" fontId="67" fillId="9" borderId="14" xfId="0" applyFont="1" applyFill="1" applyBorder="1" applyAlignment="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Alignment="1">
      <alignment vertical="center"/>
    </xf>
    <xf numFmtId="0" fontId="63" fillId="0" borderId="0" xfId="0" applyFont="1" applyAlignment="1">
      <alignment horizontal="center" vertical="center" shrinkToFit="1"/>
    </xf>
    <xf numFmtId="0" fontId="67" fillId="0" borderId="0" xfId="0" applyFont="1" applyAlignment="1">
      <alignment horizontal="center" vertical="center"/>
    </xf>
    <xf numFmtId="167" fontId="68" fillId="13" borderId="0" xfId="0" applyNumberFormat="1" applyFont="1" applyFill="1" applyAlignment="1">
      <alignment horizontal="center" vertical="center"/>
    </xf>
    <xf numFmtId="4" fontId="69" fillId="12" borderId="0" xfId="0" applyNumberFormat="1" applyFont="1" applyFill="1" applyAlignment="1">
      <alignment horizontal="center" vertical="center"/>
    </xf>
    <xf numFmtId="4" fontId="68" fillId="12" borderId="0" xfId="0" applyNumberFormat="1" applyFont="1" applyFill="1" applyAlignment="1">
      <alignment horizontal="center" vertical="center"/>
    </xf>
    <xf numFmtId="0" fontId="63" fillId="5" borderId="14" xfId="0" applyFont="1" applyFill="1" applyBorder="1" applyAlignment="1">
      <alignment horizontal="center" vertical="center"/>
    </xf>
    <xf numFmtId="0" fontId="66" fillId="5" borderId="14" xfId="0" applyFont="1" applyFill="1" applyBorder="1" applyAlignment="1">
      <alignment horizontal="center" vertical="center"/>
    </xf>
    <xf numFmtId="0" fontId="14" fillId="0" borderId="0" xfId="0" applyFont="1" applyAlignment="1">
      <alignment vertical="center"/>
    </xf>
    <xf numFmtId="0" fontId="67" fillId="11" borderId="0" xfId="0" applyFont="1" applyFill="1" applyAlignment="1">
      <alignment horizontal="center" vertical="center"/>
    </xf>
    <xf numFmtId="0" fontId="65"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69"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61" fillId="13" borderId="0" xfId="0" applyFont="1" applyFill="1" applyAlignment="1">
      <alignment horizontal="center" vertical="center"/>
    </xf>
    <xf numFmtId="0" fontId="14" fillId="13" borderId="0" xfId="0" applyFont="1" applyFill="1" applyAlignment="1">
      <alignment horizontal="center" vertical="center"/>
    </xf>
    <xf numFmtId="0" fontId="63" fillId="13" borderId="0" xfId="0" applyFont="1" applyFill="1" applyAlignment="1">
      <alignment horizontal="center" vertical="center"/>
    </xf>
    <xf numFmtId="0" fontId="67" fillId="13" borderId="0" xfId="0" applyFont="1" applyFill="1" applyAlignment="1">
      <alignment horizontal="center" vertical="center"/>
    </xf>
    <xf numFmtId="0" fontId="62" fillId="13" borderId="0" xfId="0" applyFont="1" applyFill="1" applyAlignment="1">
      <alignment horizontal="center" vertical="center"/>
    </xf>
    <xf numFmtId="0" fontId="63" fillId="0" borderId="14" xfId="0" applyFont="1" applyBorder="1" applyAlignment="1">
      <alignment horizontal="center" vertical="center"/>
    </xf>
    <xf numFmtId="0" fontId="64" fillId="10" borderId="14" xfId="0" applyFont="1" applyFill="1" applyBorder="1" applyAlignment="1" applyProtection="1">
      <alignment horizontal="center" vertical="center"/>
      <protection locked="0"/>
    </xf>
    <xf numFmtId="169" fontId="69" fillId="0" borderId="0" xfId="0" applyNumberFormat="1" applyFont="1" applyAlignment="1">
      <alignment horizontal="center" vertical="center"/>
    </xf>
    <xf numFmtId="169" fontId="72" fillId="0" borderId="0" xfId="1" applyNumberFormat="1" applyFont="1" applyAlignment="1" applyProtection="1">
      <alignment horizontal="center" vertical="center"/>
    </xf>
    <xf numFmtId="169" fontId="24" fillId="0" borderId="0" xfId="0" applyNumberFormat="1" applyFont="1" applyAlignment="1">
      <alignment horizontal="center" vertical="center"/>
    </xf>
    <xf numFmtId="169" fontId="19"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8" fillId="0" borderId="0" xfId="0" applyNumberFormat="1" applyFont="1" applyAlignment="1">
      <alignment horizontal="center" vertical="center"/>
    </xf>
    <xf numFmtId="0" fontId="24" fillId="0" borderId="0" xfId="0" applyFont="1" applyAlignment="1">
      <alignment horizontal="center" vertical="center"/>
    </xf>
    <xf numFmtId="169" fontId="68" fillId="13" borderId="0" xfId="0" applyNumberFormat="1" applyFont="1" applyFill="1" applyAlignment="1">
      <alignment horizontal="center" vertical="center"/>
    </xf>
    <xf numFmtId="169" fontId="58" fillId="13" borderId="0" xfId="1" applyNumberFormat="1" applyFont="1" applyFill="1" applyAlignment="1" applyProtection="1">
      <alignment horizontal="center" vertical="center"/>
    </xf>
    <xf numFmtId="169" fontId="70" fillId="0" borderId="0" xfId="1" applyNumberFormat="1" applyFont="1" applyAlignment="1" applyProtection="1">
      <alignment horizontal="center" vertical="center"/>
    </xf>
    <xf numFmtId="167" fontId="68" fillId="0" borderId="0" xfId="0" applyNumberFormat="1" applyFont="1" applyAlignment="1">
      <alignment horizontal="center" vertical="center"/>
    </xf>
    <xf numFmtId="1" fontId="69" fillId="0" borderId="0" xfId="0" applyNumberFormat="1" applyFont="1" applyAlignment="1">
      <alignment vertical="center"/>
    </xf>
    <xf numFmtId="1" fontId="69"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7" fillId="0" borderId="0" xfId="0" applyNumberFormat="1" applyFont="1" applyAlignment="1">
      <alignment horizontal="center" vertical="center"/>
    </xf>
    <xf numFmtId="1" fontId="68" fillId="0" borderId="0" xfId="0" applyNumberFormat="1" applyFont="1" applyAlignment="1">
      <alignment horizontal="center" vertical="center"/>
    </xf>
    <xf numFmtId="0" fontId="67" fillId="11" borderId="0" xfId="0" applyFont="1" applyFill="1" applyAlignment="1">
      <alignment vertical="center"/>
    </xf>
    <xf numFmtId="0" fontId="66" fillId="16" borderId="0" xfId="0" applyFont="1" applyFill="1" applyAlignment="1">
      <alignment horizontal="center" vertical="center" shrinkToFit="1"/>
    </xf>
    <xf numFmtId="0" fontId="67" fillId="16" borderId="0" xfId="0" applyFont="1" applyFill="1" applyAlignment="1">
      <alignment horizontal="center" vertical="center" wrapText="1" shrinkToFit="1"/>
    </xf>
    <xf numFmtId="169" fontId="70"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31"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31" fillId="0" borderId="0" xfId="0" applyFont="1"/>
    <xf numFmtId="0" fontId="59" fillId="0" borderId="1" xfId="0" applyFont="1" applyBorder="1" applyAlignment="1" applyProtection="1">
      <alignment horizontal="center" vertical="center"/>
      <protection locked="0"/>
    </xf>
    <xf numFmtId="3" fontId="60" fillId="0" borderId="0" xfId="0" applyNumberFormat="1" applyFont="1" applyAlignment="1">
      <alignment horizontal="left"/>
    </xf>
    <xf numFmtId="0" fontId="42" fillId="0" borderId="0" xfId="0" applyFont="1" applyAlignment="1">
      <alignment vertical="center"/>
    </xf>
    <xf numFmtId="3" fontId="60" fillId="0" borderId="0" xfId="0" applyNumberFormat="1" applyFont="1" applyAlignment="1">
      <alignment horizontal="left" vertical="center"/>
    </xf>
    <xf numFmtId="0" fontId="31" fillId="0" borderId="0" xfId="0" applyFont="1" applyAlignment="1">
      <alignment horizontal="center"/>
    </xf>
    <xf numFmtId="0" fontId="31" fillId="0" borderId="0" xfId="0" applyFont="1" applyAlignment="1">
      <alignment horizontal="center" vertical="center"/>
    </xf>
    <xf numFmtId="0" fontId="31" fillId="0" borderId="0" xfId="0" applyFont="1" applyAlignment="1">
      <alignment horizontal="right"/>
    </xf>
    <xf numFmtId="0" fontId="78" fillId="0" borderId="0" xfId="0" applyFont="1"/>
    <xf numFmtId="169" fontId="75" fillId="0" borderId="0" xfId="0" applyNumberFormat="1" applyFont="1" applyAlignment="1">
      <alignment vertical="center"/>
    </xf>
    <xf numFmtId="166" fontId="75" fillId="0" borderId="0" xfId="0" applyNumberFormat="1" applyFont="1" applyAlignment="1">
      <alignment horizontal="center"/>
    </xf>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lignment horizontal="center" vertical="center"/>
    </xf>
    <xf numFmtId="0" fontId="74" fillId="15" borderId="0" xfId="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lignment horizontal="center" vertical="center"/>
    </xf>
    <xf numFmtId="167" fontId="64" fillId="15" borderId="0" xfId="0" applyNumberFormat="1" applyFont="1" applyFill="1" applyAlignment="1">
      <alignment horizontal="center" vertical="center"/>
    </xf>
    <xf numFmtId="167" fontId="64" fillId="15" borderId="4" xfId="0" applyNumberFormat="1" applyFont="1" applyFill="1" applyBorder="1" applyAlignment="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lignment horizontal="center" vertical="center"/>
    </xf>
    <xf numFmtId="0" fontId="79" fillId="9" borderId="14" xfId="0" applyFont="1" applyFill="1" applyBorder="1" applyAlignment="1">
      <alignment horizontal="center" vertical="center"/>
    </xf>
    <xf numFmtId="4" fontId="69" fillId="15" borderId="0" xfId="0" applyNumberFormat="1" applyFont="1" applyFill="1" applyAlignment="1">
      <alignment horizontal="center"/>
    </xf>
    <xf numFmtId="0" fontId="14" fillId="13" borderId="0" xfId="0" applyFont="1" applyFill="1" applyAlignment="1">
      <alignment vertical="center"/>
    </xf>
    <xf numFmtId="0" fontId="65" fillId="13" borderId="0" xfId="0" applyFont="1" applyFill="1" applyAlignment="1">
      <alignment vertical="center"/>
    </xf>
    <xf numFmtId="167" fontId="69"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1" fontId="14" fillId="0" borderId="0" xfId="0" applyNumberFormat="1" applyFont="1" applyAlignment="1">
      <alignment horizontal="center" vertical="center"/>
    </xf>
    <xf numFmtId="0" fontId="87" fillId="0" borderId="0" xfId="0" applyFont="1" applyAlignment="1">
      <alignment horizontal="center" vertical="center"/>
    </xf>
    <xf numFmtId="0" fontId="87" fillId="0" borderId="0" xfId="0" applyFont="1" applyAlignment="1">
      <alignment vertical="center"/>
    </xf>
    <xf numFmtId="0" fontId="12" fillId="0" borderId="0" xfId="0" applyFont="1" applyAlignment="1">
      <alignment horizontal="right" vertical="center"/>
    </xf>
    <xf numFmtId="4" fontId="41" fillId="0" borderId="0" xfId="0" applyNumberFormat="1" applyFont="1" applyAlignment="1">
      <alignment horizontal="center" vertical="center"/>
    </xf>
    <xf numFmtId="0" fontId="89" fillId="0" borderId="0" xfId="0" applyFont="1" applyAlignment="1">
      <alignment horizontal="center" vertical="center"/>
    </xf>
    <xf numFmtId="0" fontId="106" fillId="4" borderId="2" xfId="0" applyFont="1" applyFill="1" applyBorder="1" applyAlignment="1">
      <alignment vertical="center"/>
    </xf>
    <xf numFmtId="0" fontId="106" fillId="4" borderId="2" xfId="0" applyFont="1" applyFill="1" applyBorder="1" applyAlignment="1">
      <alignment horizontal="left" vertical="center"/>
    </xf>
    <xf numFmtId="0" fontId="106" fillId="4" borderId="2" xfId="0" applyFont="1" applyFill="1" applyBorder="1" applyAlignment="1">
      <alignment horizontal="center" vertical="center"/>
    </xf>
    <xf numFmtId="169" fontId="106" fillId="4" borderId="2" xfId="0" applyNumberFormat="1" applyFont="1" applyFill="1" applyBorder="1" applyAlignment="1">
      <alignment horizontal="center" vertical="center"/>
    </xf>
    <xf numFmtId="4" fontId="106" fillId="4" borderId="2" xfId="0" applyNumberFormat="1" applyFont="1" applyFill="1" applyBorder="1" applyAlignment="1">
      <alignment horizontal="center" vertical="center"/>
    </xf>
    <xf numFmtId="0" fontId="91" fillId="0" borderId="2" xfId="0" applyFont="1" applyBorder="1" applyAlignment="1">
      <alignment horizontal="center" vertical="center"/>
    </xf>
    <xf numFmtId="0" fontId="91" fillId="8" borderId="2" xfId="0" applyFont="1" applyFill="1" applyBorder="1" applyAlignment="1" applyProtection="1">
      <alignment vertical="center" shrinkToFit="1"/>
      <protection locked="0"/>
    </xf>
    <xf numFmtId="0" fontId="91" fillId="8" borderId="2" xfId="0" applyFont="1" applyFill="1" applyBorder="1" applyAlignment="1" applyProtection="1">
      <alignment horizontal="center" vertical="center"/>
      <protection locked="0"/>
    </xf>
    <xf numFmtId="169" fontId="91" fillId="8" borderId="2" xfId="0" applyNumberFormat="1" applyFont="1" applyFill="1" applyBorder="1" applyAlignment="1" applyProtection="1">
      <alignment horizontal="center" vertical="center"/>
      <protection locked="0"/>
    </xf>
    <xf numFmtId="0" fontId="91" fillId="8" borderId="2" xfId="0" applyFont="1" applyFill="1" applyBorder="1" applyAlignment="1" applyProtection="1">
      <alignment horizontal="center" vertical="center" shrinkToFit="1"/>
      <protection locked="0"/>
    </xf>
    <xf numFmtId="2" fontId="91" fillId="0" borderId="2" xfId="0" applyNumberFormat="1" applyFont="1" applyBorder="1" applyAlignment="1">
      <alignment horizontal="center" vertical="center"/>
    </xf>
    <xf numFmtId="4" fontId="91" fillId="0" borderId="5" xfId="0" applyNumberFormat="1" applyFont="1" applyBorder="1" applyAlignment="1">
      <alignment horizontal="center" vertical="center"/>
    </xf>
    <xf numFmtId="2" fontId="91" fillId="0" borderId="5" xfId="0" applyNumberFormat="1" applyFont="1" applyBorder="1" applyAlignment="1">
      <alignment horizontal="center" vertical="center"/>
    </xf>
    <xf numFmtId="0" fontId="91" fillId="2" borderId="2" xfId="0" applyFont="1" applyFill="1" applyBorder="1" applyAlignment="1">
      <alignment horizontal="center" vertical="center"/>
    </xf>
    <xf numFmtId="0" fontId="108" fillId="15" borderId="16" xfId="0" applyFont="1" applyFill="1" applyBorder="1" applyAlignment="1">
      <alignment horizontal="center" vertical="center"/>
    </xf>
    <xf numFmtId="0" fontId="101" fillId="0" borderId="0" xfId="0" applyFont="1" applyAlignment="1">
      <alignment vertical="center"/>
    </xf>
    <xf numFmtId="0" fontId="98" fillId="0" borderId="0" xfId="0" applyFont="1" applyAlignment="1">
      <alignment horizontal="right" vertical="center"/>
    </xf>
    <xf numFmtId="0" fontId="89" fillId="0" borderId="0" xfId="0" applyFont="1" applyAlignment="1">
      <alignment vertical="center"/>
    </xf>
    <xf numFmtId="0" fontId="89" fillId="0" borderId="0" xfId="0" applyFont="1" applyAlignment="1">
      <alignment horizontal="right" vertical="center"/>
    </xf>
    <xf numFmtId="0" fontId="106" fillId="4" borderId="8" xfId="0" applyFont="1" applyFill="1" applyBorder="1" applyAlignment="1">
      <alignment horizontal="center" vertical="center"/>
    </xf>
    <xf numFmtId="169" fontId="106" fillId="4" borderId="8" xfId="0" applyNumberFormat="1" applyFont="1" applyFill="1" applyBorder="1" applyAlignment="1">
      <alignment horizontal="center" vertical="center"/>
    </xf>
    <xf numFmtId="16" fontId="106" fillId="4" borderId="8" xfId="0" applyNumberFormat="1" applyFont="1" applyFill="1" applyBorder="1" applyAlignment="1">
      <alignment horizontal="center" vertical="center"/>
    </xf>
    <xf numFmtId="170" fontId="106" fillId="4" borderId="8" xfId="0" applyNumberFormat="1" applyFont="1" applyFill="1" applyBorder="1" applyAlignment="1">
      <alignment horizontal="center" vertical="center"/>
    </xf>
    <xf numFmtId="170" fontId="106" fillId="4" borderId="2" xfId="0" applyNumberFormat="1" applyFont="1" applyFill="1" applyBorder="1" applyAlignment="1">
      <alignment horizontal="center" vertical="center"/>
    </xf>
    <xf numFmtId="0" fontId="91" fillId="0" borderId="4" xfId="0" applyFont="1" applyBorder="1" applyAlignment="1">
      <alignment horizontal="center" vertical="center"/>
    </xf>
    <xf numFmtId="0" fontId="91" fillId="0" borderId="5" xfId="0" applyFont="1" applyBorder="1" applyAlignment="1">
      <alignment horizontal="center" vertical="center"/>
    </xf>
    <xf numFmtId="0" fontId="91" fillId="0" borderId="7" xfId="0" applyFont="1" applyBorder="1" applyAlignment="1">
      <alignment horizontal="center" vertical="center"/>
    </xf>
    <xf numFmtId="0" fontId="91" fillId="0" borderId="2" xfId="0" applyFont="1" applyBorder="1" applyAlignment="1">
      <alignment vertical="center" shrinkToFit="1"/>
    </xf>
    <xf numFmtId="0" fontId="89" fillId="8" borderId="2" xfId="0" applyFont="1" applyFill="1" applyBorder="1" applyAlignment="1" applyProtection="1">
      <alignment horizontal="center" vertical="center"/>
      <protection locked="0"/>
    </xf>
    <xf numFmtId="169" fontId="91" fillId="0" borderId="2" xfId="0" applyNumberFormat="1" applyFont="1" applyBorder="1" applyAlignment="1">
      <alignment horizontal="center" vertical="center"/>
    </xf>
    <xf numFmtId="16" fontId="89" fillId="8" borderId="2" xfId="0" applyNumberFormat="1" applyFont="1" applyFill="1" applyBorder="1" applyAlignment="1" applyProtection="1">
      <alignment horizontal="center" vertical="center"/>
      <protection locked="0"/>
    </xf>
    <xf numFmtId="0" fontId="89" fillId="0" borderId="0" xfId="0" applyFont="1"/>
    <xf numFmtId="0" fontId="89" fillId="0" borderId="0" xfId="0" applyFont="1" applyAlignment="1">
      <alignment horizontal="center"/>
    </xf>
    <xf numFmtId="0" fontId="95" fillId="0" borderId="0" xfId="0" applyFont="1"/>
    <xf numFmtId="0" fontId="105" fillId="0" borderId="0" xfId="0" applyFont="1" applyAlignment="1">
      <alignment horizontal="right"/>
    </xf>
    <xf numFmtId="0" fontId="105" fillId="0" borderId="0" xfId="0" applyFont="1"/>
    <xf numFmtId="0" fontId="99" fillId="0" borderId="0" xfId="0" applyFont="1" applyAlignment="1">
      <alignment horizontal="right" wrapText="1" shrinkToFit="1"/>
    </xf>
    <xf numFmtId="0" fontId="105" fillId="0" borderId="0" xfId="0" applyFont="1" applyAlignment="1">
      <alignment horizontal="center"/>
    </xf>
    <xf numFmtId="0" fontId="95" fillId="0" borderId="0" xfId="0" applyFont="1" applyAlignment="1">
      <alignment horizontal="center"/>
    </xf>
    <xf numFmtId="0" fontId="99" fillId="0" borderId="0" xfId="0" applyFont="1" applyAlignment="1">
      <alignment horizontal="right" shrinkToFit="1"/>
    </xf>
    <xf numFmtId="0" fontId="100" fillId="0" borderId="0" xfId="0" applyFont="1"/>
    <xf numFmtId="0" fontId="104" fillId="0" borderId="0" xfId="0" applyFont="1"/>
    <xf numFmtId="0" fontId="111" fillId="0" borderId="0" xfId="0" applyFont="1"/>
    <xf numFmtId="0" fontId="89" fillId="0" borderId="8" xfId="0" applyFont="1" applyBorder="1" applyAlignment="1">
      <alignment horizontal="center" vertical="center"/>
    </xf>
    <xf numFmtId="0" fontId="89" fillId="0" borderId="2" xfId="0" applyFont="1" applyBorder="1" applyAlignment="1">
      <alignment horizontal="center" vertical="center"/>
    </xf>
    <xf numFmtId="0" fontId="89" fillId="0" borderId="2" xfId="0" applyFont="1" applyBorder="1" applyAlignment="1">
      <alignment horizontal="center" vertical="center" wrapText="1"/>
    </xf>
    <xf numFmtId="0" fontId="112" fillId="0" borderId="0" xfId="0" applyFont="1"/>
    <xf numFmtId="0" fontId="112" fillId="0" borderId="0" xfId="0" applyFont="1" applyAlignment="1">
      <alignment horizontal="center" vertical="center"/>
    </xf>
    <xf numFmtId="167" fontId="113" fillId="0" borderId="0" xfId="0" applyNumberFormat="1" applyFont="1" applyAlignment="1">
      <alignment horizontal="center" vertical="center"/>
    </xf>
    <xf numFmtId="0" fontId="86" fillId="11" borderId="0" xfId="0" applyFont="1" applyFill="1"/>
    <xf numFmtId="0" fontId="114" fillId="0" borderId="0" xfId="0" applyFont="1"/>
    <xf numFmtId="0" fontId="77" fillId="23" borderId="0" xfId="0" applyFont="1" applyFill="1" applyAlignment="1">
      <alignment horizontal="left" vertical="center"/>
    </xf>
    <xf numFmtId="0" fontId="77" fillId="22" borderId="0" xfId="0" applyFont="1" applyFill="1" applyAlignment="1">
      <alignment horizontal="left" vertical="center"/>
    </xf>
    <xf numFmtId="0" fontId="77" fillId="21" borderId="0" xfId="0" applyFont="1" applyFill="1" applyAlignment="1">
      <alignment horizontal="left" vertical="center"/>
    </xf>
    <xf numFmtId="0" fontId="77" fillId="24" borderId="0" xfId="0" applyFont="1" applyFill="1" applyAlignment="1">
      <alignment horizontal="left" vertical="center"/>
    </xf>
    <xf numFmtId="167" fontId="77" fillId="23" borderId="0" xfId="0" applyNumberFormat="1" applyFont="1" applyFill="1" applyAlignment="1">
      <alignment horizontal="center" vertical="center"/>
    </xf>
    <xf numFmtId="167" fontId="77" fillId="22" borderId="0" xfId="0" applyNumberFormat="1" applyFont="1" applyFill="1" applyAlignment="1">
      <alignment horizontal="center" vertical="center"/>
    </xf>
    <xf numFmtId="167" fontId="77" fillId="21" borderId="0" xfId="0" applyNumberFormat="1" applyFont="1" applyFill="1" applyAlignment="1">
      <alignment horizontal="center" vertical="center"/>
    </xf>
    <xf numFmtId="167" fontId="77" fillId="24" borderId="0" xfId="0" applyNumberFormat="1" applyFont="1" applyFill="1" applyAlignment="1">
      <alignment horizontal="center" vertical="center"/>
    </xf>
    <xf numFmtId="167" fontId="77" fillId="0" borderId="0" xfId="0" applyNumberFormat="1" applyFont="1" applyAlignment="1">
      <alignment horizontal="center" vertical="center"/>
    </xf>
    <xf numFmtId="169" fontId="77" fillId="22" borderId="0" xfId="0" applyNumberFormat="1" applyFont="1" applyFill="1" applyAlignment="1">
      <alignment horizontal="center" vertical="center"/>
    </xf>
    <xf numFmtId="169" fontId="77" fillId="21" borderId="0" xfId="0" applyNumberFormat="1" applyFont="1" applyFill="1" applyAlignment="1">
      <alignment horizontal="center" vertical="center"/>
    </xf>
    <xf numFmtId="169" fontId="77" fillId="24" borderId="0" xfId="0" applyNumberFormat="1" applyFont="1" applyFill="1" applyAlignment="1">
      <alignment horizontal="center" vertical="center"/>
    </xf>
    <xf numFmtId="169" fontId="77" fillId="23" borderId="0" xfId="0" applyNumberFormat="1" applyFont="1" applyFill="1" applyAlignment="1">
      <alignment horizontal="center" vertical="center"/>
    </xf>
    <xf numFmtId="0" fontId="86" fillId="11" borderId="0" xfId="0" applyFont="1" applyFill="1" applyAlignment="1">
      <alignment horizontal="center"/>
    </xf>
    <xf numFmtId="0" fontId="114" fillId="0" borderId="0" xfId="0" applyFont="1" applyAlignment="1">
      <alignment horizontal="center"/>
    </xf>
    <xf numFmtId="0" fontId="114" fillId="0" borderId="0" xfId="0" applyFont="1" applyAlignment="1">
      <alignment horizontal="left"/>
    </xf>
    <xf numFmtId="167" fontId="67" fillId="0" borderId="0" xfId="0" applyNumberFormat="1" applyFont="1" applyAlignment="1">
      <alignment horizontal="center" vertical="center"/>
    </xf>
    <xf numFmtId="0" fontId="115" fillId="11" borderId="0" xfId="0" applyFont="1" applyFill="1" applyAlignment="1">
      <alignment horizontal="center"/>
    </xf>
    <xf numFmtId="0" fontId="116" fillId="0" borderId="0" xfId="0" applyFont="1" applyAlignment="1">
      <alignment horizontal="left"/>
    </xf>
    <xf numFmtId="49" fontId="64" fillId="11" borderId="0" xfId="0" applyNumberFormat="1" applyFont="1" applyFill="1" applyAlignment="1" applyProtection="1">
      <alignment horizontal="center" vertical="center"/>
      <protection locked="0"/>
    </xf>
    <xf numFmtId="0" fontId="66" fillId="0" borderId="0" xfId="0" applyFont="1" applyAlignment="1">
      <alignment horizontal="center" vertical="center"/>
    </xf>
    <xf numFmtId="0" fontId="116" fillId="0" borderId="0" xfId="0" applyFont="1"/>
    <xf numFmtId="0" fontId="114" fillId="0" borderId="0" xfId="0" applyFont="1" applyAlignment="1">
      <alignment horizontal="center" vertical="center"/>
    </xf>
    <xf numFmtId="0" fontId="116" fillId="0" borderId="0" xfId="0" applyFont="1" applyAlignment="1">
      <alignment horizontal="center" vertical="center"/>
    </xf>
    <xf numFmtId="0" fontId="114" fillId="0" borderId="0" xfId="0" applyFont="1" applyAlignment="1">
      <alignment horizontal="right"/>
    </xf>
    <xf numFmtId="0" fontId="116" fillId="0" borderId="0" xfId="0" applyFont="1" applyAlignment="1">
      <alignment horizontal="right"/>
    </xf>
    <xf numFmtId="0" fontId="89" fillId="0" borderId="14" xfId="1" applyFont="1" applyBorder="1" applyAlignment="1" applyProtection="1">
      <alignment vertical="center"/>
    </xf>
    <xf numFmtId="172" fontId="114" fillId="0" borderId="0" xfId="0" applyNumberFormat="1" applyFont="1"/>
    <xf numFmtId="0" fontId="87" fillId="0" borderId="0" xfId="0" applyFont="1"/>
    <xf numFmtId="0" fontId="87" fillId="0" borderId="0" xfId="0" applyFont="1" applyAlignment="1">
      <alignment horizontal="center"/>
    </xf>
    <xf numFmtId="0" fontId="117" fillId="0" borderId="11" xfId="0" applyFont="1" applyBorder="1" applyAlignment="1">
      <alignment shrinkToFit="1"/>
    </xf>
    <xf numFmtId="172" fontId="114" fillId="26" borderId="0" xfId="0" applyNumberFormat="1" applyFont="1" applyFill="1"/>
    <xf numFmtId="167" fontId="121" fillId="21" borderId="0" xfId="0" applyNumberFormat="1" applyFont="1" applyFill="1" applyAlignment="1">
      <alignment horizontal="center" vertical="center"/>
    </xf>
    <xf numFmtId="167" fontId="121"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89" fillId="15" borderId="9" xfId="2" applyFont="1" applyFill="1" applyBorder="1" applyAlignment="1">
      <alignment vertical="center"/>
    </xf>
    <xf numFmtId="0" fontId="14" fillId="15" borderId="0" xfId="2" applyFont="1" applyFill="1" applyAlignment="1">
      <alignment vertical="center"/>
    </xf>
    <xf numFmtId="0" fontId="89" fillId="15" borderId="0" xfId="2" applyFont="1" applyFill="1" applyAlignment="1">
      <alignment vertical="center"/>
    </xf>
    <xf numFmtId="0" fontId="89" fillId="15" borderId="0" xfId="2" applyFont="1" applyFill="1" applyAlignment="1">
      <alignment horizontal="right" vertical="center"/>
    </xf>
    <xf numFmtId="0" fontId="84" fillId="15" borderId="11" xfId="2" applyFont="1" applyFill="1" applyBorder="1" applyAlignment="1">
      <alignment vertical="center"/>
    </xf>
    <xf numFmtId="0" fontId="14" fillId="15" borderId="11" xfId="2" applyFont="1" applyFill="1" applyBorder="1" applyAlignment="1">
      <alignment vertical="center"/>
    </xf>
    <xf numFmtId="0" fontId="89" fillId="15" borderId="11" xfId="2" applyFont="1" applyFill="1" applyBorder="1" applyAlignment="1">
      <alignment horizontal="right" vertical="center"/>
    </xf>
    <xf numFmtId="0" fontId="89" fillId="0" borderId="0" xfId="2" applyFont="1" applyAlignment="1">
      <alignment vertical="center"/>
    </xf>
    <xf numFmtId="0" fontId="89" fillId="15" borderId="9" xfId="2" applyFont="1" applyFill="1" applyBorder="1" applyAlignment="1">
      <alignment horizontal="right" vertical="center"/>
    </xf>
    <xf numFmtId="0" fontId="89" fillId="0" borderId="0" xfId="2" applyFont="1" applyAlignment="1">
      <alignment horizontal="right" vertical="center"/>
    </xf>
    <xf numFmtId="0" fontId="16" fillId="0" borderId="0" xfId="1" applyFont="1" applyAlignment="1" applyProtection="1">
      <alignment horizontal="center" vertical="center"/>
    </xf>
    <xf numFmtId="0" fontId="16" fillId="0" borderId="0" xfId="0" applyFont="1" applyAlignment="1">
      <alignment horizontal="center" vertical="center"/>
    </xf>
    <xf numFmtId="0" fontId="91" fillId="13" borderId="9" xfId="2" applyFont="1" applyFill="1" applyBorder="1" applyAlignment="1">
      <alignment vertical="center"/>
    </xf>
    <xf numFmtId="0" fontId="97" fillId="13" borderId="9" xfId="2" applyFont="1" applyFill="1" applyBorder="1" applyAlignment="1">
      <alignment vertical="center" wrapText="1" shrinkToFit="1"/>
    </xf>
    <xf numFmtId="0" fontId="89" fillId="13" borderId="9" xfId="2" applyFont="1" applyFill="1" applyBorder="1" applyAlignment="1">
      <alignment vertical="center"/>
    </xf>
    <xf numFmtId="0" fontId="91" fillId="13" borderId="0" xfId="2" applyFont="1" applyFill="1" applyAlignment="1">
      <alignment vertical="center"/>
    </xf>
    <xf numFmtId="0" fontId="97" fillId="13" borderId="0" xfId="2" applyFont="1" applyFill="1" applyAlignment="1">
      <alignment vertical="center" wrapText="1" shrinkToFit="1"/>
    </xf>
    <xf numFmtId="0" fontId="89" fillId="13" borderId="0" xfId="2" applyFont="1" applyFill="1" applyAlignment="1">
      <alignment vertical="center"/>
    </xf>
    <xf numFmtId="0" fontId="91" fillId="0" borderId="0" xfId="2" applyFont="1" applyAlignment="1">
      <alignment vertical="center"/>
    </xf>
    <xf numFmtId="0" fontId="97" fillId="25" borderId="0" xfId="0" applyFont="1" applyFill="1" applyAlignment="1">
      <alignment vertical="center" wrapText="1" shrinkToFit="1"/>
    </xf>
    <xf numFmtId="0" fontId="90"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89" fillId="0" borderId="14" xfId="0" applyFont="1" applyBorder="1" applyAlignment="1">
      <alignment vertical="center"/>
    </xf>
    <xf numFmtId="169" fontId="91" fillId="0" borderId="14" xfId="2" applyNumberFormat="1" applyFont="1" applyBorder="1" applyAlignment="1">
      <alignment horizontal="center" vertical="center"/>
    </xf>
    <xf numFmtId="0" fontId="14" fillId="15" borderId="9" xfId="2" applyFont="1" applyFill="1" applyBorder="1" applyAlignment="1">
      <alignment vertical="center"/>
    </xf>
    <xf numFmtId="0" fontId="89" fillId="13" borderId="9" xfId="2" applyFont="1" applyFill="1" applyBorder="1" applyAlignment="1">
      <alignment horizontal="left" vertical="center"/>
    </xf>
    <xf numFmtId="173" fontId="97" fillId="14" borderId="9" xfId="2" applyNumberFormat="1" applyFont="1" applyFill="1" applyBorder="1" applyAlignment="1" applyProtection="1">
      <alignment horizontal="center" vertical="center" shrinkToFit="1"/>
      <protection locked="0"/>
    </xf>
    <xf numFmtId="0" fontId="89" fillId="13" borderId="9" xfId="2" applyFont="1" applyFill="1" applyBorder="1" applyAlignment="1">
      <alignment horizontal="center" vertical="center"/>
    </xf>
    <xf numFmtId="20" fontId="97" fillId="14" borderId="9" xfId="2" applyNumberFormat="1" applyFont="1" applyFill="1" applyBorder="1" applyAlignment="1" applyProtection="1">
      <alignment horizontal="center" vertical="center"/>
      <protection locked="0"/>
    </xf>
    <xf numFmtId="0" fontId="89" fillId="13" borderId="0" xfId="2" applyFont="1" applyFill="1" applyAlignment="1">
      <alignment horizontal="right" vertical="center"/>
    </xf>
    <xf numFmtId="0" fontId="91" fillId="14" borderId="12" xfId="0" applyFont="1" applyFill="1" applyBorder="1" applyAlignment="1" applyProtection="1">
      <alignment horizontal="center" vertical="center"/>
      <protection locked="0"/>
    </xf>
    <xf numFmtId="0" fontId="91" fillId="0" borderId="9" xfId="0" applyFont="1" applyBorder="1" applyAlignment="1">
      <alignment horizontal="center" vertical="center"/>
    </xf>
    <xf numFmtId="0" fontId="89" fillId="15" borderId="14" xfId="2" applyFont="1" applyFill="1" applyBorder="1" applyAlignment="1">
      <alignment horizontal="center" vertical="center"/>
    </xf>
    <xf numFmtId="0" fontId="91" fillId="14" borderId="14" xfId="0" applyFont="1" applyFill="1" applyBorder="1" applyAlignment="1" applyProtection="1">
      <alignment horizontal="center" vertical="center" shrinkToFit="1"/>
      <protection locked="0"/>
    </xf>
    <xf numFmtId="0" fontId="91" fillId="15" borderId="0" xfId="2" applyFont="1" applyFill="1" applyAlignment="1">
      <alignment horizontal="right" vertical="center"/>
    </xf>
    <xf numFmtId="0" fontId="91" fillId="14" borderId="6" xfId="0" applyFont="1" applyFill="1" applyBorder="1" applyAlignment="1" applyProtection="1">
      <alignment horizontal="center" vertical="center"/>
      <protection locked="0"/>
    </xf>
    <xf numFmtId="0" fontId="91" fillId="0" borderId="0" xfId="0" applyFont="1" applyAlignment="1">
      <alignment horizontal="center" vertical="center"/>
    </xf>
    <xf numFmtId="0" fontId="91" fillId="13" borderId="0" xfId="0" applyFont="1" applyFill="1" applyAlignment="1">
      <alignment horizontal="center" vertical="center"/>
    </xf>
    <xf numFmtId="0" fontId="89" fillId="15" borderId="11" xfId="2" applyFont="1" applyFill="1" applyBorder="1" applyAlignment="1">
      <alignment vertical="center"/>
    </xf>
    <xf numFmtId="0" fontId="91" fillId="13" borderId="11" xfId="0" applyFont="1" applyFill="1" applyBorder="1" applyAlignment="1">
      <alignment vertical="center"/>
    </xf>
    <xf numFmtId="0" fontId="91" fillId="14" borderId="11" xfId="0" applyFont="1" applyFill="1" applyBorder="1" applyAlignment="1" applyProtection="1">
      <alignment horizontal="center" vertical="center"/>
      <protection locked="0"/>
    </xf>
    <xf numFmtId="0" fontId="91" fillId="0" borderId="11" xfId="0" applyFont="1" applyBorder="1" applyAlignment="1">
      <alignment vertical="center"/>
    </xf>
    <xf numFmtId="0" fontId="89" fillId="0" borderId="9" xfId="2" applyFont="1" applyBorder="1" applyAlignment="1">
      <alignment vertical="center"/>
    </xf>
    <xf numFmtId="167" fontId="91" fillId="13" borderId="9" xfId="2" applyNumberFormat="1" applyFont="1" applyFill="1" applyBorder="1" applyAlignment="1">
      <alignment horizontal="center" vertical="center"/>
    </xf>
    <xf numFmtId="0" fontId="15" fillId="15" borderId="11" xfId="2" applyFont="1" applyFill="1" applyBorder="1" applyAlignment="1">
      <alignment vertical="center"/>
    </xf>
    <xf numFmtId="0" fontId="89" fillId="0" borderId="11" xfId="2" applyFont="1" applyBorder="1" applyAlignment="1">
      <alignment vertical="center"/>
    </xf>
    <xf numFmtId="0" fontId="91" fillId="15" borderId="9" xfId="2" applyFont="1" applyFill="1" applyBorder="1" applyAlignment="1">
      <alignment horizontal="right" vertical="center"/>
    </xf>
    <xf numFmtId="0" fontId="16" fillId="15" borderId="0" xfId="2" applyFont="1" applyFill="1" applyAlignment="1">
      <alignment vertical="center"/>
    </xf>
    <xf numFmtId="0" fontId="28" fillId="15" borderId="0" xfId="2" applyFont="1" applyFill="1" applyAlignment="1">
      <alignment horizontal="right" vertical="center"/>
    </xf>
    <xf numFmtId="4" fontId="97" fillId="13" borderId="0" xfId="2" applyNumberFormat="1" applyFont="1" applyFill="1" applyAlignment="1">
      <alignment horizontal="center" vertical="center"/>
    </xf>
    <xf numFmtId="4" fontId="91" fillId="14" borderId="0" xfId="2" applyNumberFormat="1" applyFont="1" applyFill="1" applyAlignment="1" applyProtection="1">
      <alignment horizontal="center" vertical="center"/>
      <protection locked="0"/>
    </xf>
    <xf numFmtId="49" fontId="91" fillId="13" borderId="0" xfId="2" applyNumberFormat="1" applyFont="1" applyFill="1" applyAlignment="1">
      <alignment vertical="center"/>
    </xf>
    <xf numFmtId="0" fontId="20" fillId="15" borderId="0" xfId="2" applyFont="1" applyFill="1" applyAlignment="1">
      <alignment vertical="center"/>
    </xf>
    <xf numFmtId="0" fontId="88" fillId="0" borderId="0" xfId="2" applyFont="1" applyAlignment="1">
      <alignment vertical="center"/>
    </xf>
    <xf numFmtId="0" fontId="88" fillId="13" borderId="0" xfId="2" applyFont="1" applyFill="1" applyAlignment="1">
      <alignment vertical="center"/>
    </xf>
    <xf numFmtId="0" fontId="20" fillId="13" borderId="0" xfId="2" applyFont="1" applyFill="1" applyAlignment="1">
      <alignment vertical="center"/>
    </xf>
    <xf numFmtId="0" fontId="17" fillId="0" borderId="0" xfId="2" applyFont="1" applyAlignment="1">
      <alignment horizontal="left" vertical="center"/>
    </xf>
    <xf numFmtId="4" fontId="18" fillId="0" borderId="0" xfId="2" applyNumberFormat="1" applyFont="1" applyAlignment="1">
      <alignment horizontal="center" vertical="center"/>
    </xf>
    <xf numFmtId="0" fontId="15" fillId="0" borderId="0" xfId="2" applyFont="1" applyAlignment="1">
      <alignment vertical="center"/>
    </xf>
    <xf numFmtId="4" fontId="18" fillId="0" borderId="0" xfId="2" applyNumberFormat="1" applyFont="1" applyAlignment="1">
      <alignment horizontal="left" vertical="center"/>
    </xf>
    <xf numFmtId="0" fontId="89" fillId="0" borderId="9" xfId="2" applyFont="1" applyBorder="1" applyAlignment="1">
      <alignment horizontal="right" vertical="center"/>
    </xf>
    <xf numFmtId="0" fontId="94" fillId="0" borderId="0" xfId="2" applyFont="1" applyAlignment="1">
      <alignment horizontal="right" vertical="center"/>
    </xf>
    <xf numFmtId="4" fontId="102" fillId="0" borderId="0" xfId="2" applyNumberFormat="1" applyFont="1" applyAlignment="1">
      <alignment horizontal="center" vertical="center"/>
    </xf>
    <xf numFmtId="0" fontId="102" fillId="0" borderId="0" xfId="2" applyFont="1" applyAlignment="1">
      <alignment vertical="center"/>
    </xf>
    <xf numFmtId="0" fontId="91" fillId="0" borderId="0" xfId="0" applyFont="1" applyAlignment="1">
      <alignment horizontal="center" vertical="center" wrapText="1"/>
    </xf>
    <xf numFmtId="0" fontId="89" fillId="0" borderId="0" xfId="2" applyFont="1" applyAlignment="1">
      <alignment horizontal="left" vertical="center"/>
    </xf>
    <xf numFmtId="0" fontId="91" fillId="0" borderId="0" xfId="2" applyFont="1" applyAlignment="1">
      <alignment horizontal="left" vertical="center"/>
    </xf>
    <xf numFmtId="0" fontId="89" fillId="0" borderId="11" xfId="2" applyFont="1" applyBorder="1" applyAlignment="1">
      <alignment horizontal="right" vertical="center"/>
    </xf>
    <xf numFmtId="0" fontId="89" fillId="0" borderId="11" xfId="2" applyFont="1" applyBorder="1" applyAlignment="1">
      <alignment horizontal="left" vertical="center"/>
    </xf>
    <xf numFmtId="0" fontId="91" fillId="0" borderId="11" xfId="2" applyFont="1" applyBorder="1" applyAlignment="1">
      <alignment horizontal="left" vertical="center"/>
    </xf>
    <xf numFmtId="164" fontId="93" fillId="11" borderId="9" xfId="2" applyNumberFormat="1" applyFont="1" applyFill="1" applyBorder="1" applyAlignment="1">
      <alignment horizontal="center" vertical="center" shrinkToFit="1"/>
    </xf>
    <xf numFmtId="9" fontId="91" fillId="0" borderId="0" xfId="2" applyNumberFormat="1" applyFont="1" applyAlignment="1">
      <alignment horizontal="center" vertical="center"/>
    </xf>
    <xf numFmtId="0" fontId="94" fillId="0" borderId="0" xfId="2" applyFont="1" applyAlignment="1">
      <alignment vertical="center"/>
    </xf>
    <xf numFmtId="0" fontId="42" fillId="17" borderId="0" xfId="0" applyFont="1" applyFill="1" applyAlignment="1">
      <alignment vertical="center" wrapText="1"/>
    </xf>
    <xf numFmtId="0" fontId="73" fillId="17" borderId="0" xfId="0" applyFont="1" applyFill="1" applyAlignment="1">
      <alignment vertical="center" wrapText="1"/>
    </xf>
    <xf numFmtId="0" fontId="14" fillId="0" borderId="11" xfId="2" applyFont="1" applyBorder="1" applyAlignment="1">
      <alignment vertical="center"/>
    </xf>
    <xf numFmtId="9" fontId="16" fillId="0" borderId="11" xfId="2" applyNumberFormat="1" applyFont="1" applyBorder="1" applyAlignment="1">
      <alignment horizontal="center" vertical="center"/>
    </xf>
    <xf numFmtId="0" fontId="19" fillId="0" borderId="11" xfId="2" applyFont="1" applyBorder="1" applyAlignment="1">
      <alignment vertical="center"/>
    </xf>
    <xf numFmtId="9" fontId="16" fillId="0" borderId="0" xfId="2" applyNumberFormat="1" applyFont="1" applyAlignment="1">
      <alignment horizontal="center" vertical="center"/>
    </xf>
    <xf numFmtId="0" fontId="19" fillId="0" borderId="0" xfId="2" applyFont="1" applyAlignment="1">
      <alignment vertical="center"/>
    </xf>
    <xf numFmtId="168" fontId="89" fillId="0" borderId="9" xfId="2" applyNumberFormat="1" applyFont="1" applyBorder="1" applyAlignment="1">
      <alignment horizontal="center" vertical="center"/>
    </xf>
    <xf numFmtId="20" fontId="91" fillId="14" borderId="9" xfId="2" applyNumberFormat="1" applyFont="1" applyFill="1" applyBorder="1" applyAlignment="1" applyProtection="1">
      <alignment horizontal="center" vertical="center"/>
      <protection locked="0"/>
    </xf>
    <xf numFmtId="20" fontId="89" fillId="0" borderId="9" xfId="2" applyNumberFormat="1" applyFont="1" applyBorder="1" applyAlignment="1">
      <alignment horizontal="center" vertical="center"/>
    </xf>
    <xf numFmtId="20" fontId="91" fillId="14" borderId="0" xfId="2" applyNumberFormat="1" applyFont="1" applyFill="1" applyAlignment="1" applyProtection="1">
      <alignment horizontal="center" vertical="center"/>
      <protection locked="0"/>
    </xf>
    <xf numFmtId="20" fontId="89" fillId="0" borderId="0" xfId="2" applyNumberFormat="1" applyFont="1" applyAlignment="1">
      <alignment horizontal="center" vertical="center"/>
    </xf>
    <xf numFmtId="0" fontId="89" fillId="13" borderId="11" xfId="2" applyFont="1" applyFill="1" applyBorder="1" applyAlignment="1">
      <alignment horizontal="right" vertical="center"/>
    </xf>
    <xf numFmtId="164" fontId="97" fillId="13" borderId="0" xfId="2" applyNumberFormat="1" applyFont="1" applyFill="1" applyAlignment="1">
      <alignment horizontal="center" vertical="center" shrinkToFit="1"/>
    </xf>
    <xf numFmtId="2" fontId="97" fillId="13" borderId="0" xfId="2" applyNumberFormat="1" applyFont="1" applyFill="1" applyAlignment="1">
      <alignment horizontal="center" vertical="center"/>
    </xf>
    <xf numFmtId="4" fontId="97" fillId="13" borderId="0" xfId="2" applyNumberFormat="1" applyFont="1" applyFill="1" applyAlignment="1">
      <alignment horizontal="right" vertical="center"/>
    </xf>
    <xf numFmtId="0" fontId="97" fillId="13" borderId="11" xfId="2" applyFont="1" applyFill="1" applyBorder="1" applyAlignment="1">
      <alignment vertical="center"/>
    </xf>
    <xf numFmtId="0" fontId="48" fillId="13" borderId="11" xfId="2" applyFont="1" applyFill="1" applyBorder="1" applyAlignment="1">
      <alignment vertical="center"/>
    </xf>
    <xf numFmtId="0" fontId="14" fillId="13" borderId="11" xfId="2" applyFont="1" applyFill="1" applyBorder="1" applyAlignment="1">
      <alignment vertical="center"/>
    </xf>
    <xf numFmtId="0" fontId="91" fillId="0" borderId="9" xfId="2" applyFont="1" applyBorder="1" applyAlignment="1">
      <alignment vertical="center"/>
    </xf>
    <xf numFmtId="0" fontId="106" fillId="0" borderId="0" xfId="2" applyFont="1" applyAlignment="1">
      <alignment horizontal="center" vertical="center"/>
    </xf>
    <xf numFmtId="0" fontId="19" fillId="15" borderId="0" xfId="2" applyFont="1" applyFill="1" applyAlignment="1">
      <alignment vertical="center"/>
    </xf>
    <xf numFmtId="3" fontId="97" fillId="0" borderId="0" xfId="2" applyNumberFormat="1" applyFont="1" applyAlignment="1">
      <alignment horizontal="center" vertical="center"/>
    </xf>
    <xf numFmtId="0" fontId="17" fillId="15" borderId="11" xfId="2" applyFont="1" applyFill="1" applyBorder="1" applyAlignment="1">
      <alignment vertical="center"/>
    </xf>
    <xf numFmtId="0" fontId="91" fillId="0" borderId="11" xfId="2" applyFont="1" applyBorder="1" applyAlignment="1">
      <alignment vertical="center"/>
    </xf>
    <xf numFmtId="0" fontId="14" fillId="15" borderId="28" xfId="2" applyFont="1" applyFill="1" applyBorder="1" applyAlignment="1">
      <alignment vertical="center"/>
    </xf>
    <xf numFmtId="0" fontId="45" fillId="0" borderId="0" xfId="2" applyFont="1" applyAlignment="1">
      <alignment horizontal="center" vertical="center" wrapText="1"/>
    </xf>
    <xf numFmtId="0" fontId="15" fillId="0" borderId="0" xfId="2" applyFont="1" applyAlignment="1">
      <alignment horizontal="center" vertical="center" wrapText="1"/>
    </xf>
    <xf numFmtId="0" fontId="14" fillId="15" borderId="9" xfId="2" applyFont="1" applyFill="1" applyBorder="1" applyAlignment="1">
      <alignment vertical="center" wrapText="1"/>
    </xf>
    <xf numFmtId="0" fontId="84" fillId="15" borderId="9" xfId="2" applyFont="1" applyFill="1" applyBorder="1" applyAlignment="1">
      <alignment vertical="center" wrapText="1"/>
    </xf>
    <xf numFmtId="0" fontId="93" fillId="18" borderId="9" xfId="2" applyFont="1" applyFill="1" applyBorder="1" applyAlignment="1">
      <alignment horizontal="center"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164" fontId="97" fillId="13" borderId="9" xfId="2" applyNumberFormat="1" applyFont="1" applyFill="1" applyBorder="1" applyAlignment="1">
      <alignment horizontal="center" vertical="center" shrinkToFit="1"/>
    </xf>
    <xf numFmtId="0" fontId="91" fillId="0" borderId="14" xfId="2" applyFont="1" applyBorder="1" applyAlignment="1">
      <alignment horizontal="center" vertical="center"/>
    </xf>
    <xf numFmtId="0" fontId="91" fillId="13" borderId="0" xfId="0" applyFont="1" applyFill="1" applyAlignment="1" applyProtection="1">
      <alignment horizontal="center" vertical="center"/>
      <protection locked="0"/>
    </xf>
    <xf numFmtId="0" fontId="89" fillId="0" borderId="14" xfId="2" applyFont="1" applyBorder="1" applyAlignment="1">
      <alignment horizontal="right" vertical="center"/>
    </xf>
    <xf numFmtId="0" fontId="130" fillId="0" borderId="0" xfId="2" applyFont="1" applyAlignment="1">
      <alignment vertical="center"/>
    </xf>
    <xf numFmtId="164" fontId="130" fillId="13" borderId="0" xfId="2" applyNumberFormat="1" applyFont="1" applyFill="1" applyAlignment="1">
      <alignment horizontal="center" vertical="center" shrinkToFit="1"/>
    </xf>
    <xf numFmtId="164" fontId="130" fillId="14" borderId="0" xfId="2" applyNumberFormat="1" applyFont="1" applyFill="1" applyAlignment="1" applyProtection="1">
      <alignment horizontal="center" vertical="center" shrinkToFit="1"/>
      <protection locked="0"/>
    </xf>
    <xf numFmtId="164" fontId="130" fillId="14" borderId="11" xfId="2" applyNumberFormat="1" applyFont="1" applyFill="1" applyBorder="1" applyAlignment="1" applyProtection="1">
      <alignment horizontal="center" vertical="center" shrinkToFit="1"/>
      <protection locked="0"/>
    </xf>
    <xf numFmtId="0" fontId="48" fillId="15" borderId="0" xfId="2" applyFont="1" applyFill="1" applyAlignment="1">
      <alignment vertical="center"/>
    </xf>
    <xf numFmtId="0" fontId="103" fillId="15" borderId="0" xfId="2" applyFont="1" applyFill="1" applyAlignment="1">
      <alignment vertical="center"/>
    </xf>
    <xf numFmtId="0" fontId="89" fillId="15" borderId="0" xfId="2" applyFont="1" applyFill="1" applyAlignment="1">
      <alignment vertical="center" wrapText="1"/>
    </xf>
    <xf numFmtId="0" fontId="89" fillId="15" borderId="11" xfId="2" applyFont="1" applyFill="1" applyBorder="1" applyAlignment="1">
      <alignment vertical="center" wrapText="1"/>
    </xf>
    <xf numFmtId="0" fontId="91" fillId="0" borderId="29" xfId="2" applyFont="1" applyBorder="1" applyAlignment="1">
      <alignment vertical="center"/>
    </xf>
    <xf numFmtId="0" fontId="132" fillId="26" borderId="0" xfId="0" applyFont="1" applyFill="1" applyAlignment="1">
      <alignment vertical="center"/>
    </xf>
    <xf numFmtId="0" fontId="133" fillId="26" borderId="0" xfId="0" applyFont="1" applyFill="1" applyAlignment="1">
      <alignment vertical="center"/>
    </xf>
    <xf numFmtId="167" fontId="134" fillId="26" borderId="0" xfId="0" applyNumberFormat="1" applyFont="1" applyFill="1" applyAlignment="1">
      <alignment vertical="center"/>
    </xf>
    <xf numFmtId="167" fontId="134" fillId="26" borderId="0" xfId="0" applyNumberFormat="1" applyFont="1" applyFill="1" applyAlignment="1">
      <alignment horizontal="left" vertical="center"/>
    </xf>
    <xf numFmtId="4" fontId="69" fillId="0" borderId="0" xfId="0" applyNumberFormat="1" applyFont="1" applyAlignment="1">
      <alignment vertical="center"/>
    </xf>
    <xf numFmtId="0" fontId="51" fillId="0" borderId="0" xfId="0" applyFont="1"/>
    <xf numFmtId="0" fontId="51" fillId="0" borderId="0" xfId="0" applyFont="1" applyAlignment="1">
      <alignment horizontal="left" vertical="center"/>
    </xf>
    <xf numFmtId="0" fontId="136" fillId="0" borderId="9" xfId="2" applyFont="1" applyBorder="1" applyAlignment="1">
      <alignment vertical="center"/>
    </xf>
    <xf numFmtId="0" fontId="140" fillId="0" borderId="0" xfId="0" applyFont="1"/>
    <xf numFmtId="169" fontId="140" fillId="0" borderId="0" xfId="0" applyNumberFormat="1" applyFont="1" applyAlignment="1">
      <alignment horizontal="center"/>
    </xf>
    <xf numFmtId="168" fontId="140" fillId="0" borderId="0" xfId="0" applyNumberFormat="1" applyFont="1" applyAlignment="1">
      <alignment horizontal="center"/>
    </xf>
    <xf numFmtId="168" fontId="140" fillId="0" borderId="0" xfId="0" applyNumberFormat="1" applyFont="1"/>
    <xf numFmtId="169" fontId="140" fillId="0" borderId="0" xfId="0" applyNumberFormat="1" applyFont="1"/>
    <xf numFmtId="0" fontId="141" fillId="0" borderId="0" xfId="0" applyFont="1" applyAlignment="1">
      <alignment vertical="center"/>
    </xf>
    <xf numFmtId="0" fontId="144" fillId="0" borderId="9" xfId="0" applyFont="1" applyBorder="1" applyAlignment="1">
      <alignment shrinkToFit="1"/>
    </xf>
    <xf numFmtId="169" fontId="144" fillId="0" borderId="9" xfId="0" applyNumberFormat="1" applyFont="1" applyBorder="1" applyAlignment="1">
      <alignment shrinkToFit="1"/>
    </xf>
    <xf numFmtId="0" fontId="144" fillId="0" borderId="9" xfId="0" applyFont="1" applyBorder="1" applyAlignment="1">
      <alignment horizontal="center" shrinkToFit="1"/>
    </xf>
    <xf numFmtId="0" fontId="1" fillId="0" borderId="0" xfId="0" applyFont="1" applyAlignment="1">
      <alignment horizontal="center" vertical="top"/>
    </xf>
    <xf numFmtId="0" fontId="148" fillId="0" borderId="0" xfId="2" applyFont="1" applyAlignment="1">
      <alignment vertical="center"/>
    </xf>
    <xf numFmtId="164" fontId="149" fillId="0" borderId="0" xfId="2" applyNumberFormat="1" applyFont="1" applyAlignment="1" applyProtection="1">
      <alignment vertical="center"/>
      <protection locked="0"/>
    </xf>
    <xf numFmtId="0" fontId="148" fillId="0" borderId="0" xfId="2" applyFont="1" applyAlignment="1" applyProtection="1">
      <alignment vertical="center"/>
      <protection locked="0"/>
    </xf>
    <xf numFmtId="0" fontId="150" fillId="9" borderId="9" xfId="2" applyFont="1" applyFill="1" applyBorder="1" applyAlignment="1">
      <alignment horizontal="center" vertical="center"/>
    </xf>
    <xf numFmtId="0" fontId="141" fillId="15" borderId="9" xfId="2" applyFont="1" applyFill="1" applyBorder="1" applyAlignment="1">
      <alignment vertical="center"/>
    </xf>
    <xf numFmtId="0" fontId="148" fillId="15" borderId="0" xfId="2" applyFont="1" applyFill="1" applyAlignment="1">
      <alignment vertical="center"/>
    </xf>
    <xf numFmtId="0" fontId="148" fillId="15" borderId="11" xfId="2" applyFont="1" applyFill="1" applyBorder="1" applyAlignment="1">
      <alignment vertical="center"/>
    </xf>
    <xf numFmtId="0" fontId="150" fillId="9" borderId="14" xfId="2" applyFont="1" applyFill="1" applyBorder="1" applyAlignment="1">
      <alignment horizontal="center" vertical="center"/>
    </xf>
    <xf numFmtId="0" fontId="141" fillId="15" borderId="14" xfId="2" applyFont="1" applyFill="1" applyBorder="1" applyAlignment="1">
      <alignment vertical="center"/>
    </xf>
    <xf numFmtId="0" fontId="148" fillId="15" borderId="9" xfId="2" applyFont="1" applyFill="1" applyBorder="1" applyAlignment="1">
      <alignment vertical="center"/>
    </xf>
    <xf numFmtId="0" fontId="141" fillId="15" borderId="0" xfId="2" applyFont="1" applyFill="1" applyAlignment="1">
      <alignment vertical="center"/>
    </xf>
    <xf numFmtId="0" fontId="141" fillId="15" borderId="11" xfId="2" applyFont="1" applyFill="1" applyBorder="1" applyAlignment="1">
      <alignment vertical="center"/>
    </xf>
    <xf numFmtId="0" fontId="151" fillId="15" borderId="0" xfId="2" applyFont="1" applyFill="1" applyAlignment="1">
      <alignment vertical="center"/>
    </xf>
    <xf numFmtId="0" fontId="152" fillId="15" borderId="0" xfId="2" applyFont="1" applyFill="1" applyAlignment="1">
      <alignment vertical="center"/>
    </xf>
    <xf numFmtId="0" fontId="148" fillId="15" borderId="0" xfId="2" applyFont="1" applyFill="1" applyAlignment="1">
      <alignment vertical="center" wrapText="1"/>
    </xf>
    <xf numFmtId="0" fontId="150" fillId="15" borderId="9" xfId="2" applyFont="1" applyFill="1" applyBorder="1" applyAlignment="1">
      <alignment horizontal="center" vertical="center"/>
    </xf>
    <xf numFmtId="0" fontId="153" fillId="0" borderId="0" xfId="2" applyFont="1" applyAlignment="1">
      <alignment horizontal="left" vertical="center"/>
    </xf>
    <xf numFmtId="0" fontId="149" fillId="15" borderId="0" xfId="2" applyFont="1" applyFill="1" applyAlignment="1">
      <alignment vertical="center" wrapText="1"/>
    </xf>
    <xf numFmtId="0" fontId="149" fillId="15" borderId="0" xfId="2" applyFont="1" applyFill="1" applyAlignment="1">
      <alignment vertical="center"/>
    </xf>
    <xf numFmtId="0" fontId="154" fillId="15" borderId="0" xfId="2" applyFont="1" applyFill="1" applyAlignment="1">
      <alignment vertical="center"/>
    </xf>
    <xf numFmtId="0" fontId="155" fillId="15" borderId="0" xfId="2" applyFont="1" applyFill="1" applyAlignment="1">
      <alignment vertical="center" wrapText="1"/>
    </xf>
    <xf numFmtId="0" fontId="155" fillId="15" borderId="11" xfId="2" applyFont="1" applyFill="1" applyBorder="1" applyAlignment="1">
      <alignment vertical="center" wrapText="1"/>
    </xf>
    <xf numFmtId="0" fontId="150" fillId="15" borderId="0" xfId="2" applyFont="1" applyFill="1" applyAlignment="1">
      <alignment vertical="center"/>
    </xf>
    <xf numFmtId="0" fontId="149" fillId="15" borderId="11" xfId="2" applyFont="1" applyFill="1" applyBorder="1" applyAlignment="1">
      <alignment vertical="center"/>
    </xf>
    <xf numFmtId="0" fontId="148" fillId="15" borderId="28" xfId="2" applyFont="1" applyFill="1" applyBorder="1" applyAlignment="1">
      <alignment vertical="center"/>
    </xf>
    <xf numFmtId="0" fontId="148" fillId="15" borderId="11" xfId="2" applyFont="1" applyFill="1" applyBorder="1" applyAlignment="1">
      <alignment vertical="center" wrapText="1"/>
    </xf>
    <xf numFmtId="0" fontId="0" fillId="0" borderId="0" xfId="0"/>
    <xf numFmtId="0" fontId="91" fillId="0" borderId="5" xfId="0" applyFont="1" applyBorder="1" applyAlignment="1">
      <alignment horizontal="center" vertical="center"/>
    </xf>
    <xf numFmtId="10" fontId="91" fillId="14" borderId="11" xfId="2" applyNumberFormat="1" applyFont="1" applyFill="1" applyBorder="1" applyAlignment="1" applyProtection="1">
      <alignment horizontal="center" vertical="center"/>
      <protection locked="0"/>
    </xf>
    <xf numFmtId="0" fontId="136" fillId="15" borderId="0" xfId="2" applyFont="1" applyFill="1" applyAlignment="1">
      <alignment vertical="center"/>
    </xf>
    <xf numFmtId="0" fontId="159" fillId="15" borderId="0" xfId="2" applyFont="1" applyFill="1" applyAlignment="1">
      <alignment vertical="center" wrapText="1"/>
    </xf>
    <xf numFmtId="0" fontId="160" fillId="15" borderId="0" xfId="2" applyFont="1" applyFill="1" applyAlignment="1">
      <alignment vertical="center"/>
    </xf>
    <xf numFmtId="0" fontId="161" fillId="15" borderId="0" xfId="2" applyFont="1" applyFill="1" applyAlignment="1">
      <alignment vertical="center" wrapText="1"/>
    </xf>
    <xf numFmtId="0" fontId="0" fillId="0" borderId="0" xfId="0" applyBorder="1" applyAlignment="1" applyProtection="1">
      <alignment vertical="center"/>
    </xf>
    <xf numFmtId="0" fontId="0" fillId="0" borderId="0" xfId="0" applyBorder="1" applyAlignment="1" applyProtection="1">
      <alignment horizontal="center" vertical="center"/>
    </xf>
    <xf numFmtId="0" fontId="87" fillId="0" borderId="0" xfId="0" applyFont="1" applyBorder="1" applyAlignment="1" applyProtection="1">
      <alignment vertical="center"/>
    </xf>
    <xf numFmtId="0" fontId="87" fillId="0" borderId="0" xfId="0" applyFont="1" applyBorder="1" applyAlignment="1" applyProtection="1">
      <alignment horizontal="center" vertical="center"/>
    </xf>
    <xf numFmtId="0" fontId="87" fillId="0" borderId="0" xfId="0" applyFont="1" applyBorder="1" applyAlignment="1" applyProtection="1"/>
    <xf numFmtId="0" fontId="87" fillId="0" borderId="0" xfId="0" applyFont="1" applyBorder="1" applyAlignment="1" applyProtection="1">
      <alignment horizontal="center"/>
    </xf>
    <xf numFmtId="0" fontId="0" fillId="0" borderId="0" xfId="0" applyFont="1" applyBorder="1" applyAlignment="1" applyProtection="1">
      <alignment vertical="center"/>
    </xf>
    <xf numFmtId="0" fontId="14" fillId="0" borderId="0" xfId="0" applyFont="1" applyAlignment="1" applyProtection="1">
      <alignment vertical="center"/>
    </xf>
    <xf numFmtId="0" fontId="14" fillId="0" borderId="0" xfId="0" applyFont="1" applyAlignment="1" applyProtection="1">
      <alignment horizontal="center" vertical="center"/>
    </xf>
    <xf numFmtId="0" fontId="91" fillId="0" borderId="2" xfId="0" applyFont="1" applyBorder="1" applyAlignment="1" applyProtection="1">
      <alignment horizontal="center" vertical="center"/>
    </xf>
    <xf numFmtId="0" fontId="91" fillId="0" borderId="2" xfId="0" applyFont="1" applyFill="1" applyBorder="1" applyAlignment="1" applyProtection="1">
      <alignment horizontal="center" vertical="center"/>
    </xf>
    <xf numFmtId="0" fontId="89" fillId="0" borderId="2" xfId="0" applyFont="1" applyBorder="1" applyAlignment="1" applyProtection="1">
      <alignment horizontal="center" vertical="center"/>
    </xf>
    <xf numFmtId="0" fontId="89" fillId="0" borderId="2" xfId="0" applyFont="1" applyBorder="1" applyAlignment="1" applyProtection="1">
      <alignment horizontal="center" vertical="center" wrapText="1"/>
    </xf>
    <xf numFmtId="0" fontId="91" fillId="2" borderId="2" xfId="0" applyFont="1" applyFill="1" applyBorder="1" applyAlignment="1" applyProtection="1">
      <alignment horizontal="center" vertical="center"/>
    </xf>
    <xf numFmtId="0" fontId="106" fillId="4" borderId="2" xfId="0" applyFont="1" applyFill="1" applyBorder="1" applyAlignment="1" applyProtection="1">
      <alignment vertical="center"/>
    </xf>
    <xf numFmtId="0" fontId="106" fillId="4" borderId="2" xfId="0" applyFont="1" applyFill="1" applyBorder="1" applyAlignment="1" applyProtection="1">
      <alignment horizontal="left" vertical="center"/>
    </xf>
    <xf numFmtId="0" fontId="106" fillId="4" borderId="2" xfId="0" applyFont="1" applyFill="1" applyBorder="1" applyAlignment="1" applyProtection="1">
      <alignment horizontal="center" vertical="center"/>
    </xf>
    <xf numFmtId="169" fontId="106" fillId="4" borderId="2" xfId="0" applyNumberFormat="1" applyFont="1" applyFill="1" applyBorder="1" applyAlignment="1" applyProtection="1">
      <alignment horizontal="center" vertical="center"/>
    </xf>
    <xf numFmtId="4" fontId="106" fillId="4" borderId="2" xfId="0" applyNumberFormat="1" applyFont="1" applyFill="1" applyBorder="1" applyAlignment="1" applyProtection="1">
      <alignment horizontal="center" vertical="center"/>
    </xf>
    <xf numFmtId="2" fontId="91" fillId="0" borderId="2" xfId="0" applyNumberFormat="1" applyFont="1" applyBorder="1" applyAlignment="1" applyProtection="1">
      <alignment horizontal="center" vertical="center"/>
    </xf>
    <xf numFmtId="4" fontId="91" fillId="0" borderId="5" xfId="0" applyNumberFormat="1" applyFont="1" applyFill="1" applyBorder="1" applyAlignment="1" applyProtection="1">
      <alignment horizontal="center" vertical="center"/>
    </xf>
    <xf numFmtId="2" fontId="91" fillId="0" borderId="5" xfId="0" applyNumberFormat="1" applyFont="1" applyBorder="1" applyAlignment="1" applyProtection="1">
      <alignment horizontal="center" vertical="center"/>
    </xf>
    <xf numFmtId="0" fontId="108" fillId="15" borderId="16" xfId="0" applyFont="1" applyFill="1" applyBorder="1" applyAlignment="1" applyProtection="1">
      <alignment horizontal="center" vertical="center"/>
    </xf>
    <xf numFmtId="0" fontId="101" fillId="0" borderId="0" xfId="0" applyFont="1" applyFill="1" applyBorder="1" applyAlignment="1" applyProtection="1">
      <alignment vertical="center"/>
    </xf>
    <xf numFmtId="0" fontId="98" fillId="0" borderId="0" xfId="0" applyFont="1" applyBorder="1" applyAlignment="1" applyProtection="1">
      <alignment horizontal="righ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41" fillId="0" borderId="0" xfId="0" applyFont="1" applyFill="1" applyBorder="1" applyAlignment="1" applyProtection="1">
      <alignment horizontal="center" vertical="center"/>
    </xf>
    <xf numFmtId="0" fontId="89" fillId="0" borderId="0" xfId="0" applyFont="1" applyAlignment="1" applyProtection="1">
      <alignment vertical="center"/>
    </xf>
    <xf numFmtId="0" fontId="89" fillId="0" borderId="0" xfId="0" applyFont="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89" fillId="0" borderId="0" xfId="0" applyFont="1" applyAlignment="1" applyProtection="1">
      <alignment horizontal="right" vertical="center"/>
    </xf>
    <xf numFmtId="0" fontId="89" fillId="0" borderId="0" xfId="0" applyFont="1" applyBorder="1" applyAlignment="1" applyProtection="1">
      <alignment vertical="center"/>
    </xf>
    <xf numFmtId="0" fontId="89" fillId="0" borderId="0" xfId="0" applyFont="1" applyFill="1" applyBorder="1" applyAlignment="1" applyProtection="1">
      <alignment horizontal="center"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5" fillId="0" borderId="0" xfId="0" applyFont="1" applyBorder="1" applyAlignment="1" applyProtection="1">
      <alignment horizontal="center" vertical="center"/>
    </xf>
    <xf numFmtId="0" fontId="0" fillId="0" borderId="0" xfId="0" applyBorder="1"/>
    <xf numFmtId="0" fontId="51"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top"/>
    </xf>
    <xf numFmtId="0" fontId="5" fillId="0" borderId="0" xfId="0" applyFont="1" applyBorder="1" applyAlignment="1">
      <alignment horizontal="center" vertical="center"/>
    </xf>
    <xf numFmtId="0" fontId="91" fillId="0" borderId="2" xfId="0" applyFont="1" applyFill="1" applyBorder="1" applyAlignment="1" applyProtection="1">
      <alignment vertical="center" shrinkToFit="1"/>
    </xf>
    <xf numFmtId="169" fontId="91" fillId="0" borderId="2" xfId="0" applyNumberFormat="1" applyFont="1" applyFill="1" applyBorder="1" applyAlignment="1" applyProtection="1">
      <alignment horizontal="center" vertical="center"/>
    </xf>
    <xf numFmtId="0" fontId="100" fillId="0" borderId="0" xfId="0" applyFont="1" applyFill="1" applyAlignment="1"/>
    <xf numFmtId="0" fontId="95" fillId="0" borderId="0" xfId="0" applyFont="1" applyBorder="1"/>
    <xf numFmtId="0" fontId="105" fillId="0" borderId="0" xfId="0" applyFont="1" applyFill="1" applyBorder="1" applyAlignment="1" applyProtection="1">
      <alignment horizontal="center"/>
    </xf>
    <xf numFmtId="0" fontId="104" fillId="0" borderId="0" xfId="0" applyFont="1" applyBorder="1" applyAlignment="1"/>
    <xf numFmtId="0" fontId="5" fillId="0" borderId="0" xfId="0" applyFont="1" applyBorder="1"/>
    <xf numFmtId="0" fontId="111" fillId="0" borderId="0" xfId="0" applyFont="1" applyBorder="1" applyAlignment="1"/>
    <xf numFmtId="168" fontId="162" fillId="0" borderId="0" xfId="0" applyNumberFormat="1" applyFont="1" applyAlignment="1" applyProtection="1"/>
    <xf numFmtId="0" fontId="165" fillId="0" borderId="0" xfId="0" applyFont="1" applyBorder="1" applyAlignment="1" applyProtection="1"/>
    <xf numFmtId="169" fontId="165" fillId="0" borderId="0" xfId="0" applyNumberFormat="1" applyFont="1" applyAlignment="1" applyProtection="1">
      <alignment horizontal="center"/>
    </xf>
    <xf numFmtId="168" fontId="165" fillId="0" borderId="0" xfId="0" applyNumberFormat="1" applyFont="1" applyAlignment="1" applyProtection="1">
      <alignment horizontal="center"/>
    </xf>
    <xf numFmtId="168" fontId="165" fillId="0" borderId="0" xfId="0" applyNumberFormat="1" applyFont="1" applyAlignment="1" applyProtection="1"/>
    <xf numFmtId="169" fontId="165" fillId="0" borderId="0" xfId="0" applyNumberFormat="1" applyFont="1" applyAlignment="1" applyProtection="1"/>
    <xf numFmtId="0" fontId="165" fillId="0" borderId="9" xfId="0" applyFont="1" applyBorder="1" applyAlignment="1">
      <alignment shrinkToFit="1"/>
    </xf>
    <xf numFmtId="169" fontId="165" fillId="0" borderId="9" xfId="0" applyNumberFormat="1" applyFont="1" applyBorder="1" applyAlignment="1">
      <alignment shrinkToFit="1"/>
    </xf>
    <xf numFmtId="0" fontId="165" fillId="0" borderId="9" xfId="0" applyFont="1" applyBorder="1" applyAlignment="1">
      <alignment horizontal="center" shrinkToFit="1"/>
    </xf>
    <xf numFmtId="0" fontId="164" fillId="0" borderId="9" xfId="0" applyFont="1" applyBorder="1" applyAlignment="1">
      <alignment horizontal="center" shrinkToFit="1"/>
    </xf>
    <xf numFmtId="0" fontId="164" fillId="0" borderId="9" xfId="0" applyFont="1" applyBorder="1" applyAlignment="1">
      <alignment shrinkToFit="1"/>
    </xf>
    <xf numFmtId="0" fontId="146" fillId="8" borderId="2" xfId="0" applyFont="1" applyFill="1" applyBorder="1" applyAlignment="1" applyProtection="1">
      <alignment vertical="center" shrinkToFit="1"/>
      <protection locked="0"/>
    </xf>
    <xf numFmtId="0" fontId="146" fillId="8" borderId="2" xfId="0" applyFont="1" applyFill="1" applyBorder="1" applyAlignment="1" applyProtection="1">
      <alignment horizontal="center" vertical="center"/>
      <protection locked="0"/>
    </xf>
    <xf numFmtId="20" fontId="167" fillId="14" borderId="9" xfId="2" applyNumberFormat="1" applyFont="1" applyFill="1" applyBorder="1" applyAlignment="1" applyProtection="1">
      <alignment horizontal="left" vertical="center"/>
      <protection locked="0"/>
    </xf>
    <xf numFmtId="0" fontId="168" fillId="0" borderId="11" xfId="2" applyFont="1" applyBorder="1" applyAlignment="1">
      <alignment horizontal="left" vertical="center"/>
    </xf>
    <xf numFmtId="0" fontId="67" fillId="11" borderId="0" xfId="0" applyFont="1" applyFill="1" applyAlignment="1">
      <alignment horizontal="center" vertical="center"/>
    </xf>
    <xf numFmtId="0" fontId="80" fillId="9" borderId="0" xfId="0" applyFont="1" applyFill="1" applyAlignment="1">
      <alignment horizontal="center" vertical="center" shrinkToFit="1"/>
    </xf>
    <xf numFmtId="0" fontId="14" fillId="0" borderId="0" xfId="2" applyFont="1" applyAlignment="1">
      <alignment horizontal="center" vertical="center"/>
    </xf>
    <xf numFmtId="0" fontId="14" fillId="13" borderId="0" xfId="2" applyFont="1" applyFill="1" applyAlignment="1">
      <alignment horizontal="left" vertical="center"/>
    </xf>
    <xf numFmtId="0" fontId="93" fillId="18" borderId="0" xfId="2" applyFont="1" applyFill="1" applyAlignment="1">
      <alignment horizontal="center" vertical="center" shrinkToFit="1"/>
    </xf>
    <xf numFmtId="164" fontId="97" fillId="14" borderId="9" xfId="2" applyNumberFormat="1" applyFont="1" applyFill="1" applyBorder="1" applyAlignment="1" applyProtection="1">
      <alignment horizontal="center" vertical="center"/>
      <protection locked="0"/>
    </xf>
    <xf numFmtId="0" fontId="89" fillId="0" borderId="0" xfId="2" applyFont="1" applyAlignment="1">
      <alignment horizontal="left" vertical="center" shrinkToFit="1"/>
    </xf>
    <xf numFmtId="0" fontId="89" fillId="0" borderId="9" xfId="2" applyFont="1" applyBorder="1" applyAlignment="1">
      <alignment horizontal="left" vertical="center" wrapText="1"/>
    </xf>
    <xf numFmtId="0" fontId="89" fillId="0" borderId="11" xfId="2" applyFont="1" applyBorder="1" applyAlignment="1">
      <alignment horizontal="left" vertical="center" wrapText="1"/>
    </xf>
    <xf numFmtId="49" fontId="91" fillId="14" borderId="0" xfId="0" applyNumberFormat="1" applyFont="1" applyFill="1" applyAlignment="1" applyProtection="1">
      <alignment horizontal="left" vertical="center"/>
      <protection locked="0"/>
    </xf>
    <xf numFmtId="49" fontId="146" fillId="14" borderId="0" xfId="0" quotePrefix="1" applyNumberFormat="1" applyFont="1" applyFill="1" applyAlignment="1" applyProtection="1">
      <alignment horizontal="left" vertical="center"/>
      <protection locked="0"/>
    </xf>
    <xf numFmtId="0" fontId="14" fillId="0" borderId="0" xfId="2" applyFont="1" applyAlignment="1">
      <alignment horizontal="left" vertical="center" wrapText="1"/>
    </xf>
    <xf numFmtId="0" fontId="91" fillId="0" borderId="0" xfId="2" applyFont="1" applyAlignment="1">
      <alignment horizontal="left" vertical="center"/>
    </xf>
    <xf numFmtId="0" fontId="89" fillId="0" borderId="0" xfId="2" applyFont="1" applyAlignment="1">
      <alignment horizontal="left" vertical="center"/>
    </xf>
    <xf numFmtId="0" fontId="89" fillId="0" borderId="0" xfId="2" applyFont="1" applyAlignment="1">
      <alignment horizontal="left" vertical="center" wrapText="1"/>
    </xf>
    <xf numFmtId="0" fontId="136" fillId="15" borderId="0" xfId="2" applyFont="1" applyFill="1" applyAlignment="1">
      <alignment horizontal="left" vertical="center"/>
    </xf>
    <xf numFmtId="0" fontId="83" fillId="0" borderId="0" xfId="2" applyFont="1" applyAlignment="1" applyProtection="1">
      <alignment horizontal="center" vertical="center"/>
      <protection locked="0"/>
    </xf>
    <xf numFmtId="0" fontId="147" fillId="16" borderId="0" xfId="2" applyFont="1" applyFill="1" applyAlignment="1">
      <alignment horizontal="center" vertical="center"/>
    </xf>
    <xf numFmtId="49" fontId="91" fillId="14" borderId="0" xfId="0" applyNumberFormat="1" applyFont="1" applyFill="1" applyAlignment="1" applyProtection="1">
      <alignment horizontal="center" vertical="center"/>
      <protection locked="0"/>
    </xf>
    <xf numFmtId="0" fontId="91" fillId="14" borderId="9" xfId="0" applyFont="1" applyFill="1" applyBorder="1" applyAlignment="1" applyProtection="1">
      <alignment horizontal="center" vertical="center"/>
      <protection locked="0"/>
    </xf>
    <xf numFmtId="164" fontId="82" fillId="0" borderId="0" xfId="2" applyNumberFormat="1" applyFont="1" applyAlignment="1" applyProtection="1">
      <alignment horizontal="center" vertical="center"/>
      <protection locked="0"/>
    </xf>
    <xf numFmtId="0" fontId="136" fillId="15" borderId="0" xfId="2" applyFont="1" applyFill="1" applyAlignment="1">
      <alignment horizontal="right" vertical="center" wrapText="1"/>
    </xf>
    <xf numFmtId="49" fontId="91" fillId="14" borderId="0" xfId="0" applyNumberFormat="1" applyFont="1" applyFill="1" applyAlignment="1" applyProtection="1">
      <alignment horizontal="left" vertical="center" wrapText="1"/>
      <protection locked="0"/>
    </xf>
    <xf numFmtId="0" fontId="158" fillId="15" borderId="0" xfId="2" applyFont="1" applyFill="1" applyAlignment="1">
      <alignment horizontal="left" vertical="center" wrapText="1" shrinkToFit="1"/>
    </xf>
    <xf numFmtId="0" fontId="60" fillId="15" borderId="0" xfId="2" applyFont="1" applyFill="1" applyAlignment="1">
      <alignment horizontal="center" vertical="center" shrinkToFit="1"/>
    </xf>
    <xf numFmtId="164" fontId="131" fillId="13" borderId="0" xfId="2" applyNumberFormat="1" applyFont="1" applyFill="1" applyAlignment="1">
      <alignment horizontal="center" vertical="center" shrinkToFit="1"/>
    </xf>
    <xf numFmtId="0" fontId="57" fillId="15" borderId="0" xfId="2" applyFont="1" applyFill="1" applyAlignment="1">
      <alignment horizontal="center" vertical="center" wrapText="1"/>
    </xf>
    <xf numFmtId="0" fontId="91" fillId="14" borderId="0" xfId="0" applyFont="1" applyFill="1" applyAlignment="1" applyProtection="1">
      <alignment horizontal="center" vertical="center"/>
      <protection locked="0"/>
    </xf>
    <xf numFmtId="0" fontId="91" fillId="14" borderId="9" xfId="2" applyFont="1" applyFill="1" applyBorder="1" applyAlignment="1" applyProtection="1">
      <alignment horizontal="center" vertical="center"/>
      <protection locked="0"/>
    </xf>
    <xf numFmtId="0" fontId="146" fillId="14" borderId="0" xfId="0" quotePrefix="1" applyFont="1" applyFill="1" applyAlignment="1" applyProtection="1">
      <alignment horizontal="center" vertical="center" wrapText="1"/>
      <protection locked="0"/>
    </xf>
    <xf numFmtId="0" fontId="91" fillId="14" borderId="0" xfId="0" applyFont="1" applyFill="1" applyAlignment="1" applyProtection="1">
      <alignment horizontal="center" vertical="center" wrapText="1"/>
      <protection locked="0"/>
    </xf>
    <xf numFmtId="0" fontId="118" fillId="18" borderId="9" xfId="1" applyFont="1" applyFill="1" applyBorder="1" applyAlignment="1" applyProtection="1">
      <alignment horizontal="center" vertical="center"/>
    </xf>
    <xf numFmtId="0" fontId="91" fillId="0" borderId="9" xfId="2" applyFont="1" applyBorder="1" applyAlignment="1">
      <alignment horizontal="left" vertical="center"/>
    </xf>
    <xf numFmtId="0" fontId="106" fillId="0" borderId="11" xfId="2" applyFont="1" applyBorder="1" applyAlignment="1">
      <alignment horizontal="center" vertical="center"/>
    </xf>
    <xf numFmtId="49" fontId="96" fillId="14" borderId="11" xfId="1" quotePrefix="1" applyNumberFormat="1" applyFont="1" applyFill="1" applyBorder="1" applyAlignment="1">
      <alignment horizontal="center" vertical="center"/>
      <protection locked="0"/>
    </xf>
    <xf numFmtId="49" fontId="96" fillId="14" borderId="11" xfId="0" applyNumberFormat="1" applyFont="1" applyFill="1" applyBorder="1" applyAlignment="1" applyProtection="1">
      <alignment horizontal="center" vertical="center"/>
      <protection locked="0"/>
    </xf>
    <xf numFmtId="14" fontId="91" fillId="14" borderId="0" xfId="0" applyNumberFormat="1" applyFont="1" applyFill="1" applyAlignment="1" applyProtection="1">
      <alignment horizontal="center" vertical="center"/>
      <protection locked="0"/>
    </xf>
    <xf numFmtId="49" fontId="96" fillId="14" borderId="11" xfId="1" applyNumberFormat="1" applyFont="1" applyFill="1" applyBorder="1" applyAlignment="1">
      <alignment horizontal="center" vertical="center"/>
      <protection locked="0"/>
    </xf>
    <xf numFmtId="49" fontId="96" fillId="14" borderId="0" xfId="1" applyNumberFormat="1" applyFont="1" applyFill="1" applyAlignment="1">
      <alignment horizontal="center" vertical="center"/>
      <protection locked="0"/>
    </xf>
    <xf numFmtId="0" fontId="89" fillId="0" borderId="11" xfId="2" applyFont="1" applyBorder="1" applyAlignment="1">
      <alignment vertical="center" wrapText="1"/>
    </xf>
    <xf numFmtId="0" fontId="89" fillId="0" borderId="0" xfId="0" applyFont="1" applyAlignment="1">
      <alignment horizontal="left" vertical="center" wrapText="1"/>
    </xf>
    <xf numFmtId="0" fontId="120" fillId="0" borderId="0" xfId="1" applyFont="1" applyAlignment="1" applyProtection="1">
      <alignment horizontal="left" vertical="center" wrapText="1"/>
    </xf>
    <xf numFmtId="0" fontId="89" fillId="0" borderId="28" xfId="2" applyFont="1" applyBorder="1" applyAlignment="1">
      <alignment horizontal="left" vertical="center" wrapText="1"/>
    </xf>
    <xf numFmtId="49" fontId="91" fillId="14" borderId="0" xfId="0" quotePrefix="1" applyNumberFormat="1" applyFont="1" applyFill="1" applyAlignment="1" applyProtection="1">
      <alignment horizontal="center" vertical="center"/>
      <protection locked="0"/>
    </xf>
    <xf numFmtId="49" fontId="89" fillId="13" borderId="9" xfId="0" applyNumberFormat="1" applyFont="1" applyFill="1" applyBorder="1" applyAlignment="1">
      <alignment horizontal="left" vertical="center" wrapText="1"/>
    </xf>
    <xf numFmtId="49" fontId="89" fillId="13" borderId="11" xfId="0" applyNumberFormat="1" applyFont="1" applyFill="1" applyBorder="1" applyAlignment="1">
      <alignment horizontal="left" vertical="center" wrapText="1"/>
    </xf>
    <xf numFmtId="0" fontId="81" fillId="15" borderId="0" xfId="2" applyFont="1" applyFill="1" applyAlignment="1">
      <alignment horizontal="center" vertical="center" wrapText="1"/>
    </xf>
    <xf numFmtId="0" fontId="81" fillId="15" borderId="11" xfId="2" applyFont="1" applyFill="1" applyBorder="1" applyAlignment="1">
      <alignment horizontal="center" vertical="center" wrapText="1"/>
    </xf>
    <xf numFmtId="0" fontId="89" fillId="13" borderId="0" xfId="2" applyFont="1" applyFill="1" applyAlignment="1">
      <alignment horizontal="left" vertical="center" wrapText="1"/>
    </xf>
    <xf numFmtId="0" fontId="103" fillId="0" borderId="0" xfId="0" applyFont="1" applyAlignment="1">
      <alignment horizontal="left" vertical="center" wrapText="1"/>
    </xf>
    <xf numFmtId="0" fontId="14" fillId="15" borderId="0" xfId="2" applyFont="1" applyFill="1" applyAlignment="1">
      <alignment horizontal="center" vertical="center"/>
    </xf>
    <xf numFmtId="0" fontId="91" fillId="13" borderId="9" xfId="2" applyFont="1" applyFill="1" applyBorder="1" applyAlignment="1">
      <alignment horizontal="center" vertical="center"/>
    </xf>
    <xf numFmtId="0" fontId="88" fillId="0" borderId="0" xfId="2" applyFont="1" applyAlignment="1">
      <alignment horizontal="left" vertical="center"/>
    </xf>
    <xf numFmtId="0" fontId="96" fillId="14" borderId="0" xfId="0" applyFont="1" applyFill="1" applyAlignment="1" applyProtection="1">
      <alignment horizontal="center" vertical="center"/>
      <protection locked="0"/>
    </xf>
    <xf numFmtId="0" fontId="91" fillId="13" borderId="0" xfId="0" applyFont="1" applyFill="1" applyAlignment="1">
      <alignment horizontal="center" vertical="center"/>
    </xf>
    <xf numFmtId="0" fontId="89" fillId="13" borderId="0" xfId="0" applyFont="1" applyFill="1" applyAlignment="1">
      <alignment horizontal="center" vertical="center"/>
    </xf>
    <xf numFmtId="0" fontId="89" fillId="13" borderId="11" xfId="2" applyFont="1" applyFill="1" applyBorder="1" applyAlignment="1">
      <alignment horizontal="left" vertical="center" shrinkToFit="1"/>
    </xf>
    <xf numFmtId="0" fontId="157" fillId="14" borderId="9" xfId="2" quotePrefix="1" applyFont="1" applyFill="1" applyBorder="1" applyAlignment="1" applyProtection="1">
      <alignment horizontal="center" vertical="center" wrapText="1" shrinkToFit="1"/>
      <protection locked="0"/>
    </xf>
    <xf numFmtId="0" fontId="98" fillId="14" borderId="9" xfId="2" applyFont="1" applyFill="1" applyBorder="1" applyAlignment="1" applyProtection="1">
      <alignment horizontal="center" vertical="center" wrapText="1" shrinkToFit="1"/>
      <protection locked="0"/>
    </xf>
    <xf numFmtId="0" fontId="98" fillId="14" borderId="0" xfId="2" applyFont="1" applyFill="1" applyAlignment="1" applyProtection="1">
      <alignment horizontal="center" vertical="center" wrapText="1" shrinkToFit="1"/>
      <protection locked="0"/>
    </xf>
    <xf numFmtId="0" fontId="98" fillId="14" borderId="11" xfId="2" applyFont="1" applyFill="1" applyBorder="1" applyAlignment="1" applyProtection="1">
      <alignment horizontal="center" vertical="center" wrapText="1" shrinkToFit="1"/>
      <protection locked="0"/>
    </xf>
    <xf numFmtId="0" fontId="91" fillId="0" borderId="0" xfId="2" applyFont="1" applyAlignment="1">
      <alignment horizontal="right" vertical="center"/>
    </xf>
    <xf numFmtId="0" fontId="92" fillId="13" borderId="11" xfId="2" applyFont="1" applyFill="1" applyBorder="1" applyAlignment="1">
      <alignment horizontal="center" vertical="center" shrinkToFit="1"/>
    </xf>
    <xf numFmtId="0" fontId="91" fillId="14" borderId="3" xfId="0" applyFont="1" applyFill="1" applyBorder="1" applyAlignment="1" applyProtection="1">
      <alignment horizontal="center" vertical="center" shrinkToFit="1"/>
      <protection locked="0"/>
    </xf>
    <xf numFmtId="0" fontId="91" fillId="14" borderId="14" xfId="0" applyFont="1" applyFill="1" applyBorder="1" applyAlignment="1" applyProtection="1">
      <alignment horizontal="center" vertical="center" shrinkToFit="1"/>
      <protection locked="0"/>
    </xf>
    <xf numFmtId="0" fontId="91" fillId="13" borderId="0" xfId="2" applyFont="1" applyFill="1" applyAlignment="1">
      <alignment horizontal="center" vertical="center"/>
    </xf>
    <xf numFmtId="0" fontId="89" fillId="0" borderId="0" xfId="2" applyFont="1" applyAlignment="1">
      <alignment horizontal="center" vertical="center"/>
    </xf>
    <xf numFmtId="0" fontId="97" fillId="25" borderId="0" xfId="0" applyFont="1" applyFill="1" applyAlignment="1">
      <alignment horizontal="left" vertical="center" wrapText="1" shrinkToFit="1"/>
    </xf>
    <xf numFmtId="0" fontId="135" fillId="0" borderId="9" xfId="2" applyFont="1" applyBorder="1" applyAlignment="1">
      <alignment horizontal="left" vertical="center" wrapText="1"/>
    </xf>
    <xf numFmtId="0" fontId="135" fillId="0" borderId="11" xfId="2" applyFont="1" applyBorder="1" applyAlignment="1">
      <alignment horizontal="center" vertical="center" wrapText="1"/>
    </xf>
    <xf numFmtId="0" fontId="91" fillId="14" borderId="9" xfId="0" applyFont="1" applyFill="1" applyBorder="1" applyAlignment="1" applyProtection="1">
      <alignment horizontal="center" vertical="center" shrinkToFit="1"/>
      <protection locked="0"/>
    </xf>
    <xf numFmtId="0" fontId="91" fillId="14" borderId="11" xfId="0" applyFont="1" applyFill="1" applyBorder="1" applyAlignment="1" applyProtection="1">
      <alignment horizontal="center" vertical="center" shrinkToFit="1"/>
      <protection locked="0"/>
    </xf>
    <xf numFmtId="0" fontId="93" fillId="18" borderId="11" xfId="2" applyFont="1" applyFill="1" applyBorder="1" applyAlignment="1">
      <alignment horizontal="left" vertical="center"/>
    </xf>
    <xf numFmtId="0" fontId="89" fillId="15" borderId="9" xfId="2" applyFont="1" applyFill="1" applyBorder="1" applyAlignment="1">
      <alignment horizontal="right" vertical="center"/>
    </xf>
    <xf numFmtId="0" fontId="91" fillId="0" borderId="0" xfId="2" applyFont="1" applyAlignment="1">
      <alignment horizontal="center" vertical="center"/>
    </xf>
    <xf numFmtId="49" fontId="91" fillId="0" borderId="0" xfId="0" applyNumberFormat="1" applyFont="1" applyAlignment="1" applyProtection="1">
      <alignment horizontal="center" vertical="center"/>
      <protection locked="0"/>
    </xf>
    <xf numFmtId="49" fontId="156" fillId="14" borderId="0" xfId="1" quotePrefix="1" applyNumberFormat="1" applyFont="1" applyFill="1" applyAlignment="1">
      <alignment horizontal="center" vertical="center"/>
      <protection locked="0"/>
    </xf>
    <xf numFmtId="0" fontId="136" fillId="0" borderId="14" xfId="2" applyFont="1" applyBorder="1" applyAlignment="1">
      <alignment horizontal="left" vertical="center"/>
    </xf>
    <xf numFmtId="0" fontId="91" fillId="13" borderId="9" xfId="0" applyFont="1" applyFill="1" applyBorder="1" applyAlignment="1">
      <alignment horizontal="center" vertical="center"/>
    </xf>
    <xf numFmtId="0" fontId="85" fillId="0" borderId="11" xfId="2" applyFont="1" applyBorder="1" applyAlignment="1">
      <alignment horizontal="right" vertical="center"/>
    </xf>
    <xf numFmtId="0" fontId="88" fillId="0" borderId="0" xfId="0" applyFont="1" applyAlignment="1">
      <alignment horizontal="left" vertical="center"/>
    </xf>
    <xf numFmtId="0" fontId="89" fillId="0" borderId="0" xfId="2" applyFont="1" applyAlignment="1">
      <alignment horizontal="right" vertical="center" wrapText="1"/>
    </xf>
    <xf numFmtId="0" fontId="157" fillId="20" borderId="9" xfId="0" quotePrefix="1" applyFont="1" applyFill="1" applyBorder="1" applyAlignment="1" applyProtection="1">
      <alignment horizontal="center" vertical="center" wrapText="1" shrinkToFit="1"/>
      <protection locked="0"/>
    </xf>
    <xf numFmtId="0" fontId="98" fillId="20" borderId="9" xfId="0" applyFont="1" applyFill="1" applyBorder="1" applyAlignment="1" applyProtection="1">
      <alignment horizontal="center" vertical="center" wrapText="1" shrinkToFit="1"/>
      <protection locked="0"/>
    </xf>
    <xf numFmtId="0" fontId="98" fillId="20" borderId="0" xfId="0" applyFont="1" applyFill="1" applyAlignment="1" applyProtection="1">
      <alignment horizontal="center" vertical="center" wrapText="1" shrinkToFit="1"/>
      <protection locked="0"/>
    </xf>
    <xf numFmtId="0" fontId="98" fillId="20" borderId="11" xfId="0" applyFont="1" applyFill="1" applyBorder="1" applyAlignment="1" applyProtection="1">
      <alignment horizontal="center" vertical="center" wrapText="1" shrinkToFit="1"/>
      <protection locked="0"/>
    </xf>
    <xf numFmtId="0" fontId="89" fillId="19" borderId="0" xfId="0" applyFont="1" applyFill="1" applyAlignment="1">
      <alignment horizontal="right" vertical="center" wrapText="1" shrinkToFit="1"/>
    </xf>
    <xf numFmtId="0" fontId="89" fillId="19" borderId="11" xfId="0" applyFont="1" applyFill="1" applyBorder="1" applyAlignment="1">
      <alignment horizontal="right" vertical="center" wrapText="1" shrinkToFit="1"/>
    </xf>
    <xf numFmtId="2" fontId="91" fillId="13" borderId="0" xfId="2" applyNumberFormat="1" applyFont="1" applyFill="1" applyAlignment="1">
      <alignment horizontal="center" vertical="center"/>
    </xf>
    <xf numFmtId="0" fontId="91" fillId="13" borderId="11" xfId="1" quotePrefix="1" applyFont="1" applyFill="1" applyBorder="1" applyAlignment="1" applyProtection="1">
      <alignment horizontal="center" vertical="center"/>
    </xf>
    <xf numFmtId="0" fontId="91" fillId="13" borderId="11" xfId="1" applyFont="1" applyFill="1" applyBorder="1" applyAlignment="1" applyProtection="1">
      <alignment horizontal="center" vertical="center"/>
    </xf>
    <xf numFmtId="0" fontId="89" fillId="15" borderId="0" xfId="2" applyFont="1" applyFill="1" applyAlignment="1">
      <alignment horizontal="right" vertical="center" wrapText="1" shrinkToFit="1"/>
    </xf>
    <xf numFmtId="0" fontId="146" fillId="0" borderId="0" xfId="2" applyFont="1" applyAlignment="1">
      <alignment horizontal="right" vertical="center"/>
    </xf>
    <xf numFmtId="0" fontId="97" fillId="15" borderId="0" xfId="2" applyFont="1" applyFill="1" applyAlignment="1">
      <alignment horizontal="left" vertical="center" wrapText="1"/>
    </xf>
    <xf numFmtId="0" fontId="97" fillId="15" borderId="0" xfId="2" applyFont="1" applyFill="1" applyAlignment="1">
      <alignment horizontal="left" vertical="center"/>
    </xf>
    <xf numFmtId="164" fontId="97" fillId="13" borderId="9" xfId="2" applyNumberFormat="1" applyFont="1" applyFill="1" applyBorder="1" applyAlignment="1">
      <alignment horizontal="center" vertical="center" shrinkToFit="1"/>
    </xf>
    <xf numFmtId="0" fontId="91" fillId="17" borderId="0" xfId="0" applyFont="1" applyFill="1" applyAlignment="1">
      <alignment horizontal="left" vertical="center" wrapText="1"/>
    </xf>
    <xf numFmtId="0" fontId="89" fillId="15" borderId="0" xfId="2" applyFont="1" applyFill="1" applyAlignment="1">
      <alignment horizontal="right" vertical="center" wrapText="1"/>
    </xf>
    <xf numFmtId="164" fontId="97" fillId="14" borderId="0" xfId="2" applyNumberFormat="1" applyFont="1" applyFill="1" applyAlignment="1" applyProtection="1">
      <alignment horizontal="center" vertical="center"/>
      <protection locked="0"/>
    </xf>
    <xf numFmtId="0" fontId="91" fillId="14" borderId="11" xfId="0" applyFont="1" applyFill="1" applyBorder="1" applyAlignment="1" applyProtection="1">
      <alignment horizontal="left" vertical="center"/>
      <protection locked="0"/>
    </xf>
    <xf numFmtId="0" fontId="102" fillId="0" borderId="11" xfId="0" applyFont="1" applyFill="1" applyBorder="1" applyAlignment="1" applyProtection="1">
      <alignment horizontal="center" vertical="center"/>
    </xf>
    <xf numFmtId="0" fontId="89" fillId="0" borderId="4" xfId="0" applyFont="1" applyBorder="1" applyAlignment="1" applyProtection="1">
      <alignment horizontal="center" vertical="center"/>
      <protection locked="0"/>
    </xf>
    <xf numFmtId="0" fontId="89" fillId="0" borderId="9" xfId="0" applyFont="1" applyBorder="1" applyAlignment="1" applyProtection="1">
      <alignment horizontal="center" vertical="center"/>
      <protection locked="0"/>
    </xf>
    <xf numFmtId="0" fontId="89" fillId="0" borderId="12" xfId="0" applyFont="1" applyBorder="1" applyAlignment="1" applyProtection="1">
      <alignment horizontal="center" vertical="center"/>
      <protection locked="0"/>
    </xf>
    <xf numFmtId="0" fontId="89" fillId="0" borderId="7" xfId="0" applyFont="1" applyBorder="1" applyAlignment="1" applyProtection="1">
      <alignment horizontal="center" vertical="center"/>
      <protection locked="0"/>
    </xf>
    <xf numFmtId="0" fontId="89" fillId="0" borderId="11" xfId="0" applyFont="1" applyBorder="1" applyAlignment="1" applyProtection="1">
      <alignment horizontal="center" vertical="center"/>
      <protection locked="0"/>
    </xf>
    <xf numFmtId="0" fontId="89" fillId="0" borderId="15" xfId="0" applyFont="1" applyBorder="1" applyAlignment="1" applyProtection="1">
      <alignment horizontal="center" vertical="center"/>
      <protection locked="0"/>
    </xf>
    <xf numFmtId="49" fontId="97" fillId="0" borderId="3" xfId="0" applyNumberFormat="1" applyFont="1" applyBorder="1" applyAlignment="1" applyProtection="1">
      <alignment horizontal="center" vertical="center" shrinkToFit="1"/>
    </xf>
    <xf numFmtId="0" fontId="97" fillId="0" borderId="14" xfId="0" applyNumberFormat="1" applyFont="1" applyBorder="1" applyAlignment="1" applyProtection="1">
      <alignment horizontal="center" vertical="center" shrinkToFit="1"/>
    </xf>
    <xf numFmtId="0" fontId="97" fillId="0" borderId="6" xfId="0" applyNumberFormat="1" applyFont="1" applyBorder="1" applyAlignment="1" applyProtection="1">
      <alignment horizontal="center" vertical="center" shrinkToFit="1"/>
    </xf>
    <xf numFmtId="0" fontId="91" fillId="0" borderId="9" xfId="0" applyFont="1" applyBorder="1" applyAlignment="1" applyProtection="1">
      <alignment horizontal="right" vertical="center"/>
    </xf>
    <xf numFmtId="4" fontId="108" fillId="15" borderId="26" xfId="0" applyNumberFormat="1" applyFont="1" applyFill="1" applyBorder="1" applyAlignment="1" applyProtection="1">
      <alignment horizontal="center" vertical="center"/>
    </xf>
    <xf numFmtId="4" fontId="108" fillId="15" borderId="27" xfId="0" applyNumberFormat="1" applyFont="1" applyFill="1" applyBorder="1" applyAlignment="1" applyProtection="1">
      <alignment horizontal="center" vertical="center"/>
    </xf>
    <xf numFmtId="0" fontId="93" fillId="18" borderId="0" xfId="0" applyFont="1" applyFill="1" applyBorder="1" applyAlignment="1" applyProtection="1">
      <alignment horizontal="left" vertical="center"/>
    </xf>
    <xf numFmtId="0" fontId="91" fillId="7" borderId="0" xfId="0" applyFont="1" applyFill="1" applyAlignment="1" applyProtection="1">
      <alignment horizontal="center" vertical="center"/>
    </xf>
    <xf numFmtId="164" fontId="106" fillId="18" borderId="0" xfId="0" applyNumberFormat="1" applyFont="1" applyFill="1" applyBorder="1" applyAlignment="1" applyProtection="1">
      <alignment horizontal="center" vertical="center" shrinkToFit="1"/>
    </xf>
    <xf numFmtId="164" fontId="106" fillId="18" borderId="11" xfId="0" applyNumberFormat="1" applyFont="1" applyFill="1" applyBorder="1" applyAlignment="1" applyProtection="1">
      <alignment horizontal="center" vertical="center" shrinkToFit="1"/>
    </xf>
    <xf numFmtId="0" fontId="102" fillId="0" borderId="0" xfId="0" applyFont="1" applyAlignment="1" applyProtection="1">
      <alignment horizontal="center" vertical="center" shrinkToFit="1"/>
    </xf>
    <xf numFmtId="0" fontId="142" fillId="0" borderId="3" xfId="0" applyFont="1" applyBorder="1" applyAlignment="1" applyProtection="1">
      <alignment horizontal="left" vertical="center"/>
    </xf>
    <xf numFmtId="0" fontId="142" fillId="0" borderId="6" xfId="0" applyFont="1" applyBorder="1" applyAlignment="1" applyProtection="1">
      <alignment horizontal="left" vertical="center"/>
    </xf>
    <xf numFmtId="0" fontId="119" fillId="2" borderId="3" xfId="0" applyFont="1" applyFill="1" applyBorder="1" applyAlignment="1" applyProtection="1">
      <alignment horizontal="left" vertical="center"/>
      <protection locked="0"/>
    </xf>
    <xf numFmtId="0" fontId="119" fillId="2" borderId="14" xfId="0" applyFont="1" applyFill="1" applyBorder="1" applyAlignment="1" applyProtection="1">
      <alignment horizontal="left" vertical="center"/>
      <protection locked="0"/>
    </xf>
    <xf numFmtId="0" fontId="119" fillId="2" borderId="6" xfId="0" applyFont="1" applyFill="1" applyBorder="1" applyAlignment="1" applyProtection="1">
      <alignment horizontal="left" vertical="center"/>
      <protection locked="0"/>
    </xf>
    <xf numFmtId="0" fontId="91" fillId="0" borderId="5" xfId="0" applyFont="1" applyBorder="1" applyAlignment="1" applyProtection="1">
      <alignment horizontal="center" vertical="center"/>
    </xf>
    <xf numFmtId="0" fontId="91" fillId="0" borderId="8" xfId="0" applyFont="1" applyBorder="1" applyAlignment="1" applyProtection="1">
      <alignment horizontal="center" vertical="center"/>
    </xf>
    <xf numFmtId="0" fontId="137" fillId="0" borderId="0" xfId="0" applyFont="1" applyAlignment="1" applyProtection="1">
      <alignment horizontal="center" vertical="center"/>
    </xf>
    <xf numFmtId="0" fontId="138" fillId="0" borderId="0" xfId="0" applyFont="1" applyAlignment="1" applyProtection="1">
      <alignment horizontal="center" vertical="center"/>
    </xf>
    <xf numFmtId="0" fontId="163" fillId="0" borderId="11" xfId="0" applyFont="1" applyBorder="1" applyAlignment="1" applyProtection="1">
      <alignment horizontal="center" vertical="center"/>
    </xf>
    <xf numFmtId="169" fontId="165" fillId="0" borderId="0" xfId="0" applyNumberFormat="1" applyFont="1" applyAlignment="1" applyProtection="1">
      <alignment horizontal="center"/>
    </xf>
    <xf numFmtId="0" fontId="107" fillId="11" borderId="0" xfId="0" applyFont="1" applyFill="1" applyAlignment="1">
      <alignment horizontal="center"/>
    </xf>
    <xf numFmtId="164" fontId="110" fillId="18" borderId="0" xfId="0" applyNumberFormat="1" applyFont="1" applyFill="1" applyBorder="1" applyAlignment="1">
      <alignment horizontal="center" vertical="center" shrinkToFit="1"/>
    </xf>
    <xf numFmtId="0" fontId="99" fillId="0" borderId="11" xfId="0" applyFont="1" applyFill="1" applyBorder="1" applyAlignment="1" applyProtection="1">
      <alignment horizontal="center" vertical="center" shrinkToFit="1"/>
    </xf>
    <xf numFmtId="49" fontId="99" fillId="0" borderId="0" xfId="0" applyNumberFormat="1" applyFont="1" applyAlignment="1" applyProtection="1">
      <alignment horizontal="center" vertical="center" shrinkToFit="1"/>
    </xf>
    <xf numFmtId="0" fontId="99" fillId="0" borderId="0" xfId="0" applyFont="1" applyAlignment="1" applyProtection="1">
      <alignment horizontal="center" vertical="center" shrinkToFit="1"/>
    </xf>
    <xf numFmtId="0" fontId="99" fillId="0" borderId="9" xfId="0" applyFont="1" applyBorder="1" applyAlignment="1">
      <alignment horizontal="center" vertical="center" shrinkToFit="1"/>
    </xf>
    <xf numFmtId="0" fontId="99" fillId="0" borderId="0" xfId="0" applyFont="1" applyBorder="1" applyAlignment="1" applyProtection="1">
      <alignment horizontal="center" vertical="center" shrinkToFit="1"/>
    </xf>
    <xf numFmtId="0" fontId="109" fillId="2" borderId="3" xfId="0" applyFont="1" applyFill="1" applyBorder="1" applyAlignment="1" applyProtection="1">
      <alignment horizontal="left" vertical="center"/>
    </xf>
    <xf numFmtId="0" fontId="109" fillId="2" borderId="14" xfId="0" applyFont="1" applyFill="1" applyBorder="1" applyAlignment="1" applyProtection="1">
      <alignment horizontal="left" vertical="center"/>
    </xf>
    <xf numFmtId="0" fontId="109" fillId="2" borderId="6" xfId="0" applyFont="1" applyFill="1" applyBorder="1" applyAlignment="1" applyProtection="1">
      <alignment horizontal="left" vertical="center"/>
    </xf>
    <xf numFmtId="0" fontId="109" fillId="0" borderId="5" xfId="0" applyFont="1" applyBorder="1" applyAlignment="1">
      <alignment horizontal="center" vertical="center"/>
    </xf>
    <xf numFmtId="0" fontId="109" fillId="0" borderId="8" xfId="0" applyFont="1" applyBorder="1" applyAlignment="1">
      <alignment horizontal="center" vertical="center"/>
    </xf>
    <xf numFmtId="0" fontId="91" fillId="0" borderId="5" xfId="0" applyFont="1" applyBorder="1" applyAlignment="1">
      <alignment horizontal="center" vertical="center"/>
    </xf>
    <xf numFmtId="0" fontId="91" fillId="0" borderId="8" xfId="0" applyFont="1" applyBorder="1" applyAlignment="1">
      <alignment horizontal="center" vertical="center"/>
    </xf>
    <xf numFmtId="0" fontId="137" fillId="0" borderId="0" xfId="0" applyFont="1" applyAlignment="1">
      <alignment horizontal="center" vertical="center"/>
    </xf>
    <xf numFmtId="0" fontId="166" fillId="0" borderId="0" xfId="0" applyFont="1" applyAlignment="1">
      <alignment horizontal="center" vertical="center"/>
    </xf>
    <xf numFmtId="0" fontId="163" fillId="0" borderId="0" xfId="0" applyFont="1" applyAlignment="1">
      <alignment horizontal="center" vertical="center"/>
    </xf>
    <xf numFmtId="169" fontId="165" fillId="0" borderId="9" xfId="0" applyNumberFormat="1" applyFont="1" applyBorder="1" applyAlignment="1">
      <alignment horizontal="center" shrinkToFit="1"/>
    </xf>
    <xf numFmtId="0" fontId="165" fillId="0" borderId="9" xfId="0" applyFont="1" applyBorder="1" applyAlignment="1">
      <alignment horizontal="right" shrinkToFit="1"/>
    </xf>
    <xf numFmtId="0" fontId="31" fillId="0" borderId="0" xfId="0" applyFont="1" applyAlignment="1">
      <alignment horizontal="right" vertical="center"/>
    </xf>
    <xf numFmtId="0" fontId="31"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Border="1" applyAlignment="1" applyProtection="1">
      <alignment horizontal="center" vertical="center" shrinkToFit="1"/>
      <protection locked="0"/>
    </xf>
    <xf numFmtId="0" fontId="52" fillId="0" borderId="14" xfId="0" applyFont="1" applyBorder="1" applyAlignment="1" applyProtection="1">
      <alignment horizontal="center" vertical="center" shrinkToFit="1"/>
      <protection locked="0"/>
    </xf>
    <xf numFmtId="0" fontId="52" fillId="0" borderId="6" xfId="0" applyFont="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7" fillId="0" borderId="3" xfId="0" applyFont="1" applyBorder="1" applyAlignment="1">
      <alignment horizontal="center"/>
    </xf>
    <xf numFmtId="0" fontId="47" fillId="0" borderId="14" xfId="0" applyFont="1" applyBorder="1" applyAlignment="1">
      <alignment horizontal="center"/>
    </xf>
    <xf numFmtId="0" fontId="47" fillId="0" borderId="6" xfId="0" applyFont="1" applyBorder="1" applyAlignment="1">
      <alignment horizontal="center"/>
    </xf>
    <xf numFmtId="0" fontId="59" fillId="0" borderId="3" xfId="0" applyFont="1" applyBorder="1" applyAlignment="1" applyProtection="1">
      <alignment horizontal="center" vertical="center"/>
      <protection locked="0"/>
    </xf>
    <xf numFmtId="0" fontId="59" fillId="0" borderId="14" xfId="0" applyFont="1" applyBorder="1" applyAlignment="1" applyProtection="1">
      <alignment horizontal="center" vertical="center"/>
      <protection locked="0"/>
    </xf>
    <xf numFmtId="0" fontId="59" fillId="0" borderId="6" xfId="0" applyFont="1" applyBorder="1" applyAlignment="1" applyProtection="1">
      <alignment horizontal="center" vertical="center"/>
      <protection locked="0"/>
    </xf>
    <xf numFmtId="49" fontId="47" fillId="0" borderId="3" xfId="0" applyNumberFormat="1" applyFont="1" applyBorder="1" applyAlignment="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Alignment="1">
      <alignment horizontal="center"/>
    </xf>
    <xf numFmtId="164" fontId="106" fillId="18" borderId="0" xfId="0" applyNumberFormat="1" applyFont="1" applyFill="1" applyAlignment="1">
      <alignment horizontal="center" vertical="center" shrinkToFit="1"/>
    </xf>
    <xf numFmtId="164" fontId="106" fillId="18" borderId="11" xfId="0" applyNumberFormat="1" applyFont="1" applyFill="1" applyBorder="1" applyAlignment="1">
      <alignment horizontal="center" vertical="center" shrinkToFit="1"/>
    </xf>
    <xf numFmtId="49" fontId="97" fillId="0" borderId="3" xfId="0" applyNumberFormat="1" applyFont="1" applyBorder="1" applyAlignment="1">
      <alignment horizontal="center" vertical="center" shrinkToFit="1"/>
    </xf>
    <xf numFmtId="0" fontId="97" fillId="0" borderId="14" xfId="0" applyFont="1" applyBorder="1" applyAlignment="1">
      <alignment horizontal="center" vertical="center" shrinkToFit="1"/>
    </xf>
    <xf numFmtId="0" fontId="97" fillId="0" borderId="6" xfId="0" applyFont="1" applyBorder="1" applyAlignment="1">
      <alignment horizontal="center" vertical="center" shrinkToFit="1"/>
    </xf>
    <xf numFmtId="0" fontId="91" fillId="7" borderId="0" xfId="0" applyFont="1" applyFill="1" applyAlignment="1">
      <alignment horizontal="center" vertical="center"/>
    </xf>
    <xf numFmtId="0" fontId="93" fillId="18" borderId="0" xfId="0" applyFont="1" applyFill="1" applyAlignment="1">
      <alignment horizontal="left" vertical="center"/>
    </xf>
    <xf numFmtId="0" fontId="102" fillId="0" borderId="11" xfId="0" applyFont="1" applyBorder="1" applyAlignment="1">
      <alignment horizontal="center" vertical="center"/>
    </xf>
    <xf numFmtId="0" fontId="102" fillId="0" borderId="0" xfId="0" applyFont="1" applyAlignment="1">
      <alignment horizontal="center" vertical="center" shrinkToFit="1"/>
    </xf>
    <xf numFmtId="0" fontId="142" fillId="0" borderId="3" xfId="0" applyFont="1" applyBorder="1" applyAlignment="1">
      <alignment horizontal="left" vertical="center"/>
    </xf>
    <xf numFmtId="0" fontId="142" fillId="0" borderId="6" xfId="0" applyFont="1" applyBorder="1" applyAlignment="1">
      <alignment horizontal="left" vertical="center"/>
    </xf>
    <xf numFmtId="0" fontId="91" fillId="0" borderId="9" xfId="0" applyFont="1" applyBorder="1" applyAlignment="1">
      <alignment horizontal="right" vertical="center"/>
    </xf>
    <xf numFmtId="4" fontId="108" fillId="15" borderId="26" xfId="0" applyNumberFormat="1" applyFont="1" applyFill="1" applyBorder="1" applyAlignment="1">
      <alignment horizontal="center" vertical="center"/>
    </xf>
    <xf numFmtId="4" fontId="108" fillId="15" borderId="27" xfId="0" applyNumberFormat="1" applyFont="1" applyFill="1" applyBorder="1" applyAlignment="1">
      <alignment horizontal="center" vertical="center"/>
    </xf>
    <xf numFmtId="0" fontId="138" fillId="0" borderId="0" xfId="0" applyFont="1" applyAlignment="1">
      <alignment horizontal="center" vertical="center"/>
    </xf>
    <xf numFmtId="0" fontId="139" fillId="0" borderId="11" xfId="0" applyFont="1" applyBorder="1" applyAlignment="1">
      <alignment horizontal="center" vertical="center"/>
    </xf>
    <xf numFmtId="169" fontId="140" fillId="0" borderId="0" xfId="0" applyNumberFormat="1" applyFont="1" applyAlignment="1">
      <alignment horizontal="center"/>
    </xf>
    <xf numFmtId="0" fontId="99" fillId="0" borderId="0" xfId="0" applyFont="1" applyAlignment="1">
      <alignment horizontal="center" vertical="center" shrinkToFit="1"/>
    </xf>
    <xf numFmtId="0" fontId="143" fillId="0" borderId="0" xfId="0" applyFont="1" applyAlignment="1">
      <alignment horizontal="center" vertical="center"/>
    </xf>
    <xf numFmtId="0" fontId="139" fillId="0" borderId="0" xfId="0" applyFont="1" applyAlignment="1">
      <alignment horizontal="center" vertical="center"/>
    </xf>
    <xf numFmtId="169" fontId="144" fillId="0" borderId="9" xfId="0" applyNumberFormat="1" applyFont="1" applyBorder="1" applyAlignment="1">
      <alignment horizontal="center" shrinkToFit="1"/>
    </xf>
    <xf numFmtId="0" fontId="109" fillId="2" borderId="3" xfId="0" applyFont="1" applyFill="1" applyBorder="1" applyAlignment="1">
      <alignment horizontal="left" vertical="center"/>
    </xf>
    <xf numFmtId="0" fontId="109" fillId="2" borderId="14" xfId="0" applyFont="1" applyFill="1" applyBorder="1" applyAlignment="1">
      <alignment horizontal="left" vertical="center"/>
    </xf>
    <xf numFmtId="0" fontId="109" fillId="2" borderId="6" xfId="0" applyFont="1" applyFill="1" applyBorder="1" applyAlignment="1">
      <alignment horizontal="left" vertical="center"/>
    </xf>
    <xf numFmtId="0" fontId="144" fillId="0" borderId="9" xfId="0" applyFont="1" applyBorder="1" applyAlignment="1">
      <alignment horizontal="right" shrinkToFit="1"/>
    </xf>
    <xf numFmtId="164" fontId="110" fillId="18" borderId="0" xfId="0" applyNumberFormat="1" applyFont="1" applyFill="1" applyAlignment="1">
      <alignment horizontal="center" vertical="center" shrinkToFit="1"/>
    </xf>
    <xf numFmtId="0" fontId="99" fillId="0" borderId="11" xfId="0" applyFont="1" applyBorder="1" applyAlignment="1">
      <alignment horizontal="center" vertical="center" shrinkToFit="1"/>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Alignment="1">
      <alignment horizontal="left" vertical="center"/>
    </xf>
    <xf numFmtId="0" fontId="39" fillId="0" borderId="13" xfId="0" applyFont="1" applyBorder="1" applyAlignment="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00000000}"/>
  </cellStyles>
  <dxfs count="65">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93</xdr:row>
      <xdr:rowOff>44450</xdr:rowOff>
    </xdr:from>
    <xdr:to>
      <xdr:col>4</xdr:col>
      <xdr:colOff>104775</xdr:colOff>
      <xdr:row>93</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129</xdr:row>
      <xdr:rowOff>44450</xdr:rowOff>
    </xdr:from>
    <xdr:to>
      <xdr:col>4</xdr:col>
      <xdr:colOff>98425</xdr:colOff>
      <xdr:row>129</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130</xdr:row>
      <xdr:rowOff>47625</xdr:rowOff>
    </xdr:from>
    <xdr:to>
      <xdr:col>4</xdr:col>
      <xdr:colOff>101600</xdr:colOff>
      <xdr:row>130</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131</xdr:row>
      <xdr:rowOff>53975</xdr:rowOff>
    </xdr:from>
    <xdr:to>
      <xdr:col>4</xdr:col>
      <xdr:colOff>104775</xdr:colOff>
      <xdr:row>131</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94</xdr:row>
      <xdr:rowOff>0</xdr:rowOff>
    </xdr:from>
    <xdr:to>
      <xdr:col>4</xdr:col>
      <xdr:colOff>127000</xdr:colOff>
      <xdr:row>94</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95</xdr:row>
      <xdr:rowOff>0</xdr:rowOff>
    </xdr:from>
    <xdr:to>
      <xdr:col>4</xdr:col>
      <xdr:colOff>127000</xdr:colOff>
      <xdr:row>95</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111</xdr:row>
      <xdr:rowOff>27528</xdr:rowOff>
    </xdr:from>
    <xdr:to>
      <xdr:col>4</xdr:col>
      <xdr:colOff>98458</xdr:colOff>
      <xdr:row>111</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112</xdr:row>
      <xdr:rowOff>22237</xdr:rowOff>
    </xdr:from>
    <xdr:to>
      <xdr:col>4</xdr:col>
      <xdr:colOff>101633</xdr:colOff>
      <xdr:row>112</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113</xdr:row>
      <xdr:rowOff>28587</xdr:rowOff>
    </xdr:from>
    <xdr:to>
      <xdr:col>4</xdr:col>
      <xdr:colOff>104808</xdr:colOff>
      <xdr:row>113</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5978525" y="9569450"/>
          <a:ext cx="4284087" cy="283835"/>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76199</xdr:colOff>
      <xdr:row>0</xdr:row>
      <xdr:rowOff>47625</xdr:rowOff>
    </xdr:from>
    <xdr:to>
      <xdr:col>9</xdr:col>
      <xdr:colOff>1704975</xdr:colOff>
      <xdr:row>4</xdr:row>
      <xdr:rowOff>352425</xdr:rowOff>
    </xdr:to>
    <xdr:pic>
      <xdr:nvPicPr>
        <xdr:cNvPr id="5" name="Picture 4">
          <a:extLst>
            <a:ext uri="{FF2B5EF4-FFF2-40B4-BE49-F238E27FC236}">
              <a16:creationId xmlns:a16="http://schemas.microsoft.com/office/drawing/2014/main" id="{33FF1E58-D355-4596-8AC8-ED3FC2DBF099}"/>
            </a:ext>
          </a:extLst>
        </xdr:cNvPr>
        <xdr:cNvPicPr>
          <a:picLocks noChangeAspect="1"/>
        </xdr:cNvPicPr>
      </xdr:nvPicPr>
      <xdr:blipFill>
        <a:blip xmlns:r="http://schemas.openxmlformats.org/officeDocument/2006/relationships" r:embed="rId3"/>
        <a:stretch>
          <a:fillRect/>
        </a:stretch>
      </xdr:blipFill>
      <xdr:spPr>
        <a:xfrm>
          <a:off x="76199" y="47625"/>
          <a:ext cx="11782426" cy="1466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18_WT_8_AUS_Form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23PROTOUR\2007\%23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ents"/>
      <sheetName val="PLEASE FILL IN HERE FIRST!!!"/>
      <sheetName val="Prospectus"/>
      <sheetName val="Preliminary"/>
      <sheetName val="Accommodation"/>
      <sheetName val="Travel"/>
      <sheetName val="Accommodation_old"/>
      <sheetName val="Listes"/>
      <sheetName val="Tabelle1"/>
      <sheetName val="Sheet1"/>
      <sheetName val="Blatt1"/>
    </sheetNames>
    <sheetDataSet>
      <sheetData sheetId="0"/>
      <sheetData sheetId="1"/>
      <sheetData sheetId="2"/>
      <sheetData sheetId="3" refreshError="1"/>
      <sheetData sheetId="4">
        <row r="12">
          <cell r="T12" t="str">
            <v xml:space="preserve"> </v>
          </cell>
        </row>
        <row r="13">
          <cell r="T13" t="str">
            <v xml:space="preserve"> </v>
          </cell>
        </row>
        <row r="14">
          <cell r="T14" t="str">
            <v xml:space="preserve"> </v>
          </cell>
        </row>
        <row r="15">
          <cell r="T15" t="str">
            <v xml:space="preserve"> </v>
          </cell>
        </row>
        <row r="16">
          <cell r="T16" t="str">
            <v xml:space="preserve"> </v>
          </cell>
        </row>
        <row r="17">
          <cell r="T17" t="str">
            <v xml:space="preserve"> </v>
          </cell>
        </row>
        <row r="18">
          <cell r="T18" t="str">
            <v xml:space="preserve"> </v>
          </cell>
        </row>
        <row r="19">
          <cell r="T19" t="str">
            <v xml:space="preserve"> </v>
          </cell>
        </row>
        <row r="20">
          <cell r="T20" t="str">
            <v xml:space="preserve"> </v>
          </cell>
        </row>
        <row r="21">
          <cell r="T21" t="str">
            <v xml:space="preserve"> </v>
          </cell>
        </row>
        <row r="22">
          <cell r="T22" t="str">
            <v xml:space="preserve"> </v>
          </cell>
        </row>
        <row r="23">
          <cell r="T23" t="str">
            <v xml:space="preserve"> </v>
          </cell>
        </row>
        <row r="24">
          <cell r="T24" t="str">
            <v xml:space="preserve"> </v>
          </cell>
        </row>
        <row r="25">
          <cell r="T25" t="str">
            <v xml:space="preserve"> </v>
          </cell>
        </row>
        <row r="26">
          <cell r="T26" t="str">
            <v xml:space="preserve"> </v>
          </cell>
        </row>
        <row r="27">
          <cell r="T27" t="str">
            <v xml:space="preserve"> </v>
          </cell>
        </row>
        <row r="28">
          <cell r="T28" t="str">
            <v xml:space="preserve"> </v>
          </cell>
        </row>
        <row r="29">
          <cell r="T29" t="str">
            <v xml:space="preserve"> </v>
          </cell>
        </row>
        <row r="30">
          <cell r="T30" t="str">
            <v xml:space="preserve"> </v>
          </cell>
        </row>
        <row r="31">
          <cell r="T31" t="str">
            <v xml:space="preserve"> </v>
          </cell>
        </row>
        <row r="32">
          <cell r="T32" t="str">
            <v xml:space="preserve"> </v>
          </cell>
        </row>
        <row r="33">
          <cell r="T33" t="str">
            <v xml:space="preserve"> </v>
          </cell>
        </row>
        <row r="34">
          <cell r="T34" t="str">
            <v xml:space="preserve"> </v>
          </cell>
        </row>
        <row r="35">
          <cell r="T35" t="str">
            <v xml:space="preserve"> </v>
          </cell>
        </row>
        <row r="36">
          <cell r="T36" t="str">
            <v xml:space="preserve"> </v>
          </cell>
        </row>
        <row r="37">
          <cell r="T37" t="str">
            <v xml:space="preserve"> </v>
          </cell>
        </row>
        <row r="38">
          <cell r="T38" t="str">
            <v xml:space="preserve"> </v>
          </cell>
        </row>
        <row r="39">
          <cell r="T39" t="str">
            <v xml:space="preserve"> </v>
          </cell>
        </row>
        <row r="40">
          <cell r="T40" t="str">
            <v xml:space="preserve"> </v>
          </cell>
        </row>
        <row r="41">
          <cell r="T41" t="str">
            <v xml:space="preserve"> </v>
          </cell>
        </row>
      </sheetData>
      <sheetData sheetId="5"/>
      <sheetData sheetId="6" refreshError="1"/>
      <sheetData sheetId="7">
        <row r="1">
          <cell r="I1" t="str">
            <v>currency</v>
          </cell>
          <cell r="J1" t="str">
            <v>hours</v>
          </cell>
        </row>
        <row r="2">
          <cell r="A2">
            <v>1</v>
          </cell>
          <cell r="C2" t="str">
            <v>729 Hongguan</v>
          </cell>
          <cell r="E2" t="str">
            <v>Gerflor Recreation 60</v>
          </cell>
          <cell r="I2" t="str">
            <v>Euro €</v>
          </cell>
          <cell r="J2">
            <v>0.25</v>
          </cell>
        </row>
        <row r="3">
          <cell r="A3">
            <v>2</v>
          </cell>
          <cell r="C3" t="str">
            <v>729 YG-1</v>
          </cell>
          <cell r="E3" t="str">
            <v>Gerflor Taraflex Table Tennis 3.7</v>
          </cell>
          <cell r="I3" t="str">
            <v>US $</v>
          </cell>
          <cell r="J3">
            <v>0.26041666666666669</v>
          </cell>
        </row>
        <row r="4">
          <cell r="A4">
            <v>3</v>
          </cell>
          <cell r="C4" t="str">
            <v>Andro Competition</v>
          </cell>
          <cell r="E4" t="str">
            <v>Gerflor Taraflex TT 6.2</v>
          </cell>
          <cell r="I4" t="str">
            <v>GB £</v>
          </cell>
          <cell r="J4">
            <v>0.27083333333333298</v>
          </cell>
        </row>
        <row r="5">
          <cell r="A5">
            <v>4</v>
          </cell>
          <cell r="C5" t="str">
            <v>Andro Magnum-SC</v>
          </cell>
          <cell r="E5" t="str">
            <v>Hebei Dongxing PVC Flooring DX1303</v>
          </cell>
          <cell r="I5" t="str">
            <v>RUB ₨</v>
          </cell>
          <cell r="J5">
            <v>0.28125</v>
          </cell>
        </row>
        <row r="6">
          <cell r="A6">
            <v>5</v>
          </cell>
          <cell r="C6" t="str">
            <v>Andro Magnum-SCw</v>
          </cell>
          <cell r="D6" t="str">
            <v>DHS D40+***</v>
          </cell>
          <cell r="E6" t="str">
            <v>Haokang H2451</v>
          </cell>
          <cell r="I6" t="str">
            <v>KRW ₩</v>
          </cell>
          <cell r="J6">
            <v>0.29166666666666702</v>
          </cell>
        </row>
        <row r="7">
          <cell r="A7">
            <v>6</v>
          </cell>
          <cell r="C7" t="str">
            <v>Andro Roller</v>
          </cell>
          <cell r="E7" t="str">
            <v>Tinsue TRO 700G (TRO-700G)</v>
          </cell>
          <cell r="I7" t="str">
            <v>CNY ¥</v>
          </cell>
          <cell r="J7">
            <v>0.30208333333333298</v>
          </cell>
        </row>
        <row r="8">
          <cell r="A8">
            <v>7</v>
          </cell>
          <cell r="C8" t="str">
            <v>Butterfly BTY-GT</v>
          </cell>
          <cell r="E8" t="str">
            <v>Tinsue TLO 500B (TS500b)</v>
          </cell>
          <cell r="I8" t="str">
            <v>JPY ¥</v>
          </cell>
          <cell r="J8">
            <v>0.3125</v>
          </cell>
        </row>
        <row r="9">
          <cell r="A9">
            <v>8</v>
          </cell>
          <cell r="C9" t="str">
            <v>Butterfly Centre Court</v>
          </cell>
          <cell r="E9" t="str">
            <v>Tinsue TLO 500R</v>
          </cell>
          <cell r="I9" t="str">
            <v>SEK</v>
          </cell>
          <cell r="J9">
            <v>0.32291666666666702</v>
          </cell>
        </row>
        <row r="10">
          <cell r="A10">
            <v>9</v>
          </cell>
          <cell r="C10" t="str">
            <v>Butterfly Centrefold 25</v>
          </cell>
          <cell r="E10" t="str">
            <v>Trioflor-SU5.0 (Red)</v>
          </cell>
          <cell r="I10" t="str">
            <v>DKK</v>
          </cell>
          <cell r="J10">
            <v>0.33333333333333298</v>
          </cell>
        </row>
        <row r="11">
          <cell r="A11">
            <v>10</v>
          </cell>
          <cell r="C11" t="str">
            <v>Butterfly Europa 25</v>
          </cell>
          <cell r="E11" t="str">
            <v>Trioflor-SU5.0 (Blue)</v>
          </cell>
          <cell r="I11" t="str">
            <v>QAR</v>
          </cell>
          <cell r="J11">
            <v>0.34375</v>
          </cell>
        </row>
        <row r="12">
          <cell r="A12">
            <v>11</v>
          </cell>
          <cell r="C12" t="str">
            <v>Butterfly Octet 25</v>
          </cell>
          <cell r="E12" t="str">
            <v>BT-1211</v>
          </cell>
          <cell r="I12" t="str">
            <v>AED</v>
          </cell>
          <cell r="J12">
            <v>0.35416666666666702</v>
          </cell>
        </row>
        <row r="13">
          <cell r="A13">
            <v>12</v>
          </cell>
          <cell r="C13" t="str">
            <v>Butterfly One Earth 2014</v>
          </cell>
          <cell r="E13" t="str">
            <v>Merry Lock System</v>
          </cell>
          <cell r="I13" t="str">
            <v>KWD</v>
          </cell>
          <cell r="J13">
            <v>0.36458333333333398</v>
          </cell>
        </row>
        <row r="14">
          <cell r="A14">
            <v>13</v>
          </cell>
          <cell r="C14" t="str">
            <v>Butterfly Professional DT3</v>
          </cell>
          <cell r="E14" t="str">
            <v>Nagase Kenko Table Tennis</v>
          </cell>
          <cell r="I14" t="str">
            <v>BRL</v>
          </cell>
          <cell r="J14">
            <v>0.375</v>
          </cell>
        </row>
        <row r="15">
          <cell r="A15">
            <v>14</v>
          </cell>
          <cell r="C15" t="str">
            <v>Butterfly Space Saver 22</v>
          </cell>
          <cell r="E15" t="str">
            <v>QQ18145</v>
          </cell>
          <cell r="I15" t="str">
            <v>CLP</v>
          </cell>
          <cell r="J15">
            <v>0.38541666666666702</v>
          </cell>
        </row>
        <row r="16">
          <cell r="A16">
            <v>15</v>
          </cell>
          <cell r="C16" t="str">
            <v>Butterfly Space Saver 25</v>
          </cell>
          <cell r="E16" t="str">
            <v>DHS DT218</v>
          </cell>
          <cell r="J16">
            <v>0.39583333333333398</v>
          </cell>
        </row>
        <row r="17">
          <cell r="A17">
            <v>16</v>
          </cell>
          <cell r="C17" t="str">
            <v>Butterfly Starker BS-2</v>
          </cell>
          <cell r="E17" t="str">
            <v>Enlio Super Weaving Surface (Red)</v>
          </cell>
          <cell r="J17">
            <v>0.40625</v>
          </cell>
        </row>
        <row r="18">
          <cell r="A18">
            <v>17</v>
          </cell>
          <cell r="C18" t="str">
            <v>Butterfly Starker BS-2D</v>
          </cell>
          <cell r="E18" t="str">
            <v>Enlio Super Weaving Surface (Purple)</v>
          </cell>
          <cell r="J18">
            <v>0.41666666666666702</v>
          </cell>
        </row>
        <row r="19">
          <cell r="A19">
            <v>18</v>
          </cell>
          <cell r="C19" t="str">
            <v>Butterfly Starker BS-2W</v>
          </cell>
          <cell r="E19" t="str">
            <v>Naxos</v>
          </cell>
          <cell r="J19">
            <v>0.42708333333333398</v>
          </cell>
        </row>
        <row r="20">
          <cell r="A20">
            <v>19</v>
          </cell>
          <cell r="C20" t="str">
            <v>Butterfly Starker BS-2WD</v>
          </cell>
          <cell r="E20" t="str">
            <v xml:space="preserve">Stag  </v>
          </cell>
          <cell r="J20">
            <v>0.4375</v>
          </cell>
        </row>
        <row r="21">
          <cell r="A21">
            <v>20</v>
          </cell>
          <cell r="C21" t="str">
            <v>Butterfly The Earth 2012</v>
          </cell>
          <cell r="E21" t="str">
            <v>729 Sports Floor FL9004</v>
          </cell>
          <cell r="J21">
            <v>0.44791666666666702</v>
          </cell>
        </row>
        <row r="22">
          <cell r="A22">
            <v>21</v>
          </cell>
          <cell r="C22" t="str">
            <v>Butterfly Tokyo 2014</v>
          </cell>
          <cell r="E22" t="str">
            <v>-</v>
          </cell>
          <cell r="J22">
            <v>0.45833333333333398</v>
          </cell>
        </row>
        <row r="23">
          <cell r="A23">
            <v>22</v>
          </cell>
          <cell r="C23" t="str">
            <v>Butterfly Trusspeed</v>
          </cell>
          <cell r="J23">
            <v>0.46875</v>
          </cell>
        </row>
        <row r="24">
          <cell r="A24">
            <v>23</v>
          </cell>
          <cell r="C24" t="str">
            <v>Butterfly TTI 10</v>
          </cell>
          <cell r="J24">
            <v>0.47916666666666702</v>
          </cell>
        </row>
        <row r="25">
          <cell r="A25">
            <v>24</v>
          </cell>
          <cell r="C25" t="str">
            <v>Carlton CS-699</v>
          </cell>
          <cell r="J25">
            <v>0.48958333333333398</v>
          </cell>
        </row>
        <row r="26">
          <cell r="A26">
            <v>25</v>
          </cell>
          <cell r="C26" t="str">
            <v>Chanson Competition 540</v>
          </cell>
          <cell r="J26">
            <v>0.5</v>
          </cell>
        </row>
        <row r="27">
          <cell r="A27">
            <v>26</v>
          </cell>
          <cell r="C27" t="str">
            <v>Cornilleau Competition 610</v>
          </cell>
          <cell r="J27">
            <v>0.51041666666666696</v>
          </cell>
        </row>
        <row r="28">
          <cell r="A28">
            <v>27</v>
          </cell>
          <cell r="C28" t="str">
            <v>Cornilleau Competition 640</v>
          </cell>
          <cell r="D28" t="str">
            <v>-</v>
          </cell>
          <cell r="J28">
            <v>0.52083333333333404</v>
          </cell>
        </row>
        <row r="29">
          <cell r="A29">
            <v>28</v>
          </cell>
          <cell r="C29" t="str">
            <v>Cornilleau Competition 740</v>
          </cell>
          <cell r="J29">
            <v>0.53125</v>
          </cell>
        </row>
        <row r="30">
          <cell r="A30">
            <v>29</v>
          </cell>
          <cell r="C30" t="str">
            <v>Cornilleau Competition 850 Wood</v>
          </cell>
          <cell r="J30">
            <v>0.54166666666666696</v>
          </cell>
        </row>
        <row r="31">
          <cell r="A31">
            <v>30</v>
          </cell>
          <cell r="C31" t="str">
            <v>Cornilleau Event</v>
          </cell>
          <cell r="J31">
            <v>0.55208333333333404</v>
          </cell>
        </row>
        <row r="32">
          <cell r="A32">
            <v>31</v>
          </cell>
          <cell r="C32" t="str">
            <v>Donic Compact 25</v>
          </cell>
          <cell r="J32">
            <v>0.562500000000001</v>
          </cell>
        </row>
        <row r="33">
          <cell r="A33">
            <v>32</v>
          </cell>
          <cell r="C33" t="str">
            <v>Donic Delhi 25</v>
          </cell>
          <cell r="J33">
            <v>0.57291666666666696</v>
          </cell>
        </row>
        <row r="34">
          <cell r="A34">
            <v>33</v>
          </cell>
          <cell r="C34" t="str">
            <v>Donic Delhi SLC</v>
          </cell>
          <cell r="J34">
            <v>0.58333333333333404</v>
          </cell>
        </row>
        <row r="35">
          <cell r="A35">
            <v>34</v>
          </cell>
          <cell r="C35" t="str">
            <v>Donic Persson 25</v>
          </cell>
          <cell r="J35">
            <v>0.593750000000001</v>
          </cell>
        </row>
        <row r="36">
          <cell r="A36">
            <v>35</v>
          </cell>
          <cell r="C36" t="str">
            <v>Donic Show Court</v>
          </cell>
          <cell r="J36">
            <v>0.60416666666666696</v>
          </cell>
        </row>
        <row r="37">
          <cell r="A37">
            <v>36</v>
          </cell>
          <cell r="C37" t="str">
            <v>Donic SKY Line Q</v>
          </cell>
          <cell r="J37">
            <v>0.61458333333333404</v>
          </cell>
        </row>
        <row r="38">
          <cell r="A38">
            <v>37</v>
          </cell>
          <cell r="C38" t="str">
            <v>Donic Waldner 909</v>
          </cell>
          <cell r="J38">
            <v>0.625000000000001</v>
          </cell>
        </row>
        <row r="39">
          <cell r="A39">
            <v>38</v>
          </cell>
          <cell r="C39" t="str">
            <v>Donic Waldner Classic 25</v>
          </cell>
          <cell r="J39">
            <v>0.63541666666666696</v>
          </cell>
        </row>
        <row r="40">
          <cell r="A40">
            <v>39</v>
          </cell>
          <cell r="C40" t="str">
            <v>Donic Waldner Premium 30</v>
          </cell>
          <cell r="J40">
            <v>0.64583333333333404</v>
          </cell>
        </row>
        <row r="41">
          <cell r="A41">
            <v>40</v>
          </cell>
          <cell r="C41" t="str">
            <v>Donic World Champion TC</v>
          </cell>
          <cell r="J41">
            <v>0.656250000000001</v>
          </cell>
        </row>
        <row r="42">
          <cell r="A42">
            <v>41</v>
          </cell>
          <cell r="C42" t="str">
            <v>Double Fish 233</v>
          </cell>
          <cell r="J42">
            <v>0.66666666666666696</v>
          </cell>
        </row>
        <row r="43">
          <cell r="A43">
            <v>42</v>
          </cell>
          <cell r="C43" t="str">
            <v>Double Fish 328A</v>
          </cell>
          <cell r="J43">
            <v>0.67708333333333404</v>
          </cell>
        </row>
        <row r="44">
          <cell r="A44">
            <v>43</v>
          </cell>
          <cell r="C44" t="str">
            <v>Double Fish Rollaway 99-45</v>
          </cell>
          <cell r="J44">
            <v>0.687500000000001</v>
          </cell>
        </row>
        <row r="45">
          <cell r="A45">
            <v>44</v>
          </cell>
          <cell r="C45" t="str">
            <v>Double Fish Volant 3</v>
          </cell>
          <cell r="J45">
            <v>0.69791666666666696</v>
          </cell>
        </row>
        <row r="46">
          <cell r="A46">
            <v>45</v>
          </cell>
          <cell r="C46" t="str">
            <v>Double Fish Volant Dream 2</v>
          </cell>
          <cell r="J46">
            <v>0.70833333333333404</v>
          </cell>
        </row>
        <row r="47">
          <cell r="A47">
            <v>46</v>
          </cell>
          <cell r="C47" t="str">
            <v>Double Fish Volant King</v>
          </cell>
          <cell r="J47">
            <v>0.718750000000001</v>
          </cell>
        </row>
        <row r="48">
          <cell r="A48">
            <v>47</v>
          </cell>
          <cell r="C48" t="str">
            <v>Double Happiness DHS 1024</v>
          </cell>
          <cell r="J48">
            <v>0.72916666666666796</v>
          </cell>
        </row>
        <row r="49">
          <cell r="A49">
            <v>48</v>
          </cell>
          <cell r="C49" t="str">
            <v>Double Happiness DHS Rainbow</v>
          </cell>
          <cell r="J49">
            <v>0.73958333333333404</v>
          </cell>
        </row>
        <row r="50">
          <cell r="A50">
            <v>49</v>
          </cell>
          <cell r="C50" t="str">
            <v>Double Happiness DHS Rainbow DŸsseldorf</v>
          </cell>
          <cell r="J50">
            <v>0.750000000000001</v>
          </cell>
        </row>
        <row r="51">
          <cell r="A51">
            <v>50</v>
          </cell>
          <cell r="C51" t="str">
            <v>Double Happiness DHS Rainbow Paris</v>
          </cell>
          <cell r="J51">
            <v>0.76041666666666796</v>
          </cell>
        </row>
        <row r="52">
          <cell r="A52">
            <v>51</v>
          </cell>
          <cell r="C52" t="str">
            <v>Double Happiness DHS T1223</v>
          </cell>
          <cell r="J52">
            <v>0.77083333333333404</v>
          </cell>
        </row>
        <row r="53">
          <cell r="A53">
            <v>52</v>
          </cell>
          <cell r="C53" t="str">
            <v>Double Happiness DHS T1818</v>
          </cell>
          <cell r="J53">
            <v>0.781250000000001</v>
          </cell>
        </row>
        <row r="54">
          <cell r="A54">
            <v>53</v>
          </cell>
          <cell r="C54" t="str">
            <v>Double Star T004-55</v>
          </cell>
          <cell r="J54">
            <v>0.79166666666666796</v>
          </cell>
        </row>
        <row r="55">
          <cell r="A55">
            <v>54</v>
          </cell>
          <cell r="C55" t="str">
            <v>Dunlop EVO 8000 Master Edition</v>
          </cell>
          <cell r="J55">
            <v>0.80208333333333404</v>
          </cell>
        </row>
        <row r="56">
          <cell r="A56">
            <v>55</v>
          </cell>
          <cell r="C56" t="str">
            <v>Gewo Europa 25</v>
          </cell>
          <cell r="J56">
            <v>0.812500000000001</v>
          </cell>
        </row>
        <row r="57">
          <cell r="A57">
            <v>56</v>
          </cell>
          <cell r="C57" t="str">
            <v>Gewo GEWOmatic SC 25</v>
          </cell>
          <cell r="J57">
            <v>0.82291666666666796</v>
          </cell>
        </row>
        <row r="58">
          <cell r="A58">
            <v>57</v>
          </cell>
          <cell r="C58" t="str">
            <v>Gewo SC 25 Premium</v>
          </cell>
          <cell r="J58">
            <v>0.83333333333333404</v>
          </cell>
        </row>
        <row r="59">
          <cell r="A59">
            <v>58</v>
          </cell>
          <cell r="C59" t="str">
            <v>Giant Dragon K2008</v>
          </cell>
          <cell r="J59">
            <v>0.843750000000001</v>
          </cell>
        </row>
        <row r="60">
          <cell r="A60">
            <v>59</v>
          </cell>
          <cell r="C60" t="str">
            <v>Giant Dragon K2022</v>
          </cell>
          <cell r="J60">
            <v>0.85416666666666796</v>
          </cell>
        </row>
        <row r="61">
          <cell r="A61">
            <v>60</v>
          </cell>
          <cell r="C61" t="str">
            <v>Giant Dragon K2023</v>
          </cell>
          <cell r="J61">
            <v>0.86458333333333404</v>
          </cell>
        </row>
        <row r="62">
          <cell r="A62">
            <v>61</v>
          </cell>
          <cell r="C62" t="str">
            <v>Giant Dragon K2025</v>
          </cell>
          <cell r="J62">
            <v>0.875000000000001</v>
          </cell>
        </row>
        <row r="63">
          <cell r="A63">
            <v>62</v>
          </cell>
          <cell r="C63" t="str">
            <v>Joola 2000-S</v>
          </cell>
          <cell r="J63">
            <v>0.88541666666666796</v>
          </cell>
        </row>
        <row r="64">
          <cell r="A64">
            <v>63</v>
          </cell>
          <cell r="C64" t="str">
            <v>Joola 3000 SC</v>
          </cell>
          <cell r="J64">
            <v>0.89583333333333404</v>
          </cell>
        </row>
        <row r="65">
          <cell r="A65">
            <v>64</v>
          </cell>
          <cell r="C65" t="str">
            <v>Joola 5000</v>
          </cell>
          <cell r="J65">
            <v>0.906250000000001</v>
          </cell>
        </row>
        <row r="66">
          <cell r="A66">
            <v>65</v>
          </cell>
          <cell r="C66" t="str">
            <v>Joola Duomat</v>
          </cell>
          <cell r="J66">
            <v>0.91666666666666796</v>
          </cell>
        </row>
        <row r="67">
          <cell r="A67">
            <v>66</v>
          </cell>
          <cell r="C67" t="str">
            <v>Joola Olymp (Atlanta)</v>
          </cell>
          <cell r="J67">
            <v>0.92708333333333504</v>
          </cell>
        </row>
        <row r="68">
          <cell r="A68">
            <v>67</v>
          </cell>
          <cell r="C68" t="str">
            <v>Joola Rollomat</v>
          </cell>
          <cell r="J68">
            <v>0.937500000000001</v>
          </cell>
        </row>
        <row r="69">
          <cell r="A69">
            <v>68</v>
          </cell>
          <cell r="C69" t="str">
            <v>Joola Showcourt</v>
          </cell>
          <cell r="J69">
            <v>0.94791666666666796</v>
          </cell>
        </row>
        <row r="70">
          <cell r="A70">
            <v>69</v>
          </cell>
          <cell r="C70" t="str">
            <v>Joola Worldcup 25-S</v>
          </cell>
          <cell r="J70">
            <v>0.95833333333333504</v>
          </cell>
        </row>
        <row r="71">
          <cell r="A71">
            <v>70</v>
          </cell>
          <cell r="C71" t="str">
            <v>Lion 25 Sport</v>
          </cell>
          <cell r="J71">
            <v>0.968750000000001</v>
          </cell>
        </row>
        <row r="72">
          <cell r="A72">
            <v>71</v>
          </cell>
          <cell r="C72" t="str">
            <v>Nittaku JC-235</v>
          </cell>
          <cell r="J72">
            <v>0.97916666666666796</v>
          </cell>
        </row>
        <row r="73">
          <cell r="A73">
            <v>72</v>
          </cell>
          <cell r="C73" t="str">
            <v>Nittaku Rainbow</v>
          </cell>
          <cell r="J73">
            <v>0.98958333333333504</v>
          </cell>
        </row>
        <row r="74">
          <cell r="A74">
            <v>73</v>
          </cell>
          <cell r="C74" t="str">
            <v>Nittaku STX211-W</v>
          </cell>
          <cell r="J74">
            <v>1</v>
          </cell>
        </row>
        <row r="75">
          <cell r="A75">
            <v>74</v>
          </cell>
          <cell r="C75" t="str">
            <v>Nittaku STX212-W</v>
          </cell>
        </row>
        <row r="76">
          <cell r="A76">
            <v>75</v>
          </cell>
          <cell r="C76" t="str">
            <v>Nittaku T-168 Hannover (T168 or Hannover)</v>
          </cell>
        </row>
        <row r="77">
          <cell r="A77">
            <v>76</v>
          </cell>
          <cell r="C77" t="str">
            <v>Nittaku Wing BF</v>
          </cell>
        </row>
        <row r="78">
          <cell r="A78">
            <v>77</v>
          </cell>
          <cell r="C78" t="str">
            <v>Nittaku Wing DX</v>
          </cell>
        </row>
        <row r="79">
          <cell r="A79">
            <v>78</v>
          </cell>
          <cell r="C79" t="str">
            <v>San-Ei Absolute-W Advanced</v>
          </cell>
        </row>
        <row r="80">
          <cell r="A80">
            <v>79</v>
          </cell>
          <cell r="C80" t="str">
            <v>San-Ei Absolute-W</v>
          </cell>
        </row>
        <row r="81">
          <cell r="A81">
            <v>80</v>
          </cell>
          <cell r="C81" t="str">
            <v>San-Ei IF Veric</v>
          </cell>
        </row>
        <row r="82">
          <cell r="A82">
            <v>81</v>
          </cell>
          <cell r="C82" t="str">
            <v>San-Ei IF Veric-W</v>
          </cell>
        </row>
        <row r="83">
          <cell r="A83">
            <v>82</v>
          </cell>
          <cell r="C83" t="str">
            <v>San-Ei Infinity</v>
          </cell>
        </row>
        <row r="84">
          <cell r="A84">
            <v>83</v>
          </cell>
          <cell r="C84" t="str">
            <v>San-Ei Infinity II</v>
          </cell>
        </row>
        <row r="85">
          <cell r="A85">
            <v>84</v>
          </cell>
          <cell r="C85" t="str">
            <v>San-Ei One Earth 2014</v>
          </cell>
        </row>
        <row r="86">
          <cell r="A86">
            <v>85</v>
          </cell>
          <cell r="C86" t="str">
            <v>San-Ei Paragon Sensor</v>
          </cell>
        </row>
        <row r="87">
          <cell r="A87">
            <v>86</v>
          </cell>
          <cell r="C87" t="str">
            <v>San-Ei Show Court Table CA</v>
          </cell>
        </row>
        <row r="88">
          <cell r="A88">
            <v>87</v>
          </cell>
          <cell r="C88" t="str">
            <v>San-Ei Show Court Table CAM</v>
          </cell>
        </row>
        <row r="89">
          <cell r="A89">
            <v>88</v>
          </cell>
          <cell r="C89" t="str">
            <v>San-Ei VR Veric</v>
          </cell>
        </row>
        <row r="90">
          <cell r="A90">
            <v>89</v>
          </cell>
          <cell r="C90" t="str">
            <v>San-Ei VR Veric-W</v>
          </cell>
        </row>
        <row r="91">
          <cell r="A91">
            <v>90</v>
          </cell>
          <cell r="C91" t="str">
            <v>San-Ei Tibhar Infinity</v>
          </cell>
        </row>
        <row r="92">
          <cell r="A92">
            <v>91</v>
          </cell>
          <cell r="C92" t="str">
            <v>San-Ei Tibhar Absolute-W Advanced</v>
          </cell>
        </row>
        <row r="93">
          <cell r="A93">
            <v>92</v>
          </cell>
          <cell r="C93" t="str">
            <v>Shaofa Xu Shaofa</v>
          </cell>
        </row>
        <row r="94">
          <cell r="A94">
            <v>93</v>
          </cell>
          <cell r="C94" t="str">
            <v>Shiamiq Masterpiece</v>
          </cell>
        </row>
        <row r="95">
          <cell r="A95">
            <v>94</v>
          </cell>
          <cell r="C95" t="str">
            <v>Sponeta Sponeta 7-12 (Master Compact S)</v>
          </cell>
        </row>
        <row r="96">
          <cell r="A96">
            <v>95</v>
          </cell>
          <cell r="C96" t="str">
            <v>Sponeta Sponeta 7-13 (Master Compact S)</v>
          </cell>
        </row>
        <row r="97">
          <cell r="A97">
            <v>96</v>
          </cell>
          <cell r="C97" t="str">
            <v>Sponeta Sponeta 7-62 (Allround Compact)</v>
          </cell>
        </row>
        <row r="98">
          <cell r="A98">
            <v>97</v>
          </cell>
          <cell r="C98" t="str">
            <v>Sponeta Sponeta 7-63 (Allround Compact)</v>
          </cell>
        </row>
        <row r="99">
          <cell r="A99">
            <v>98</v>
          </cell>
          <cell r="C99" t="str">
            <v>Sponeta Sponeta 8-36 (Super Compact)</v>
          </cell>
        </row>
        <row r="100">
          <cell r="A100">
            <v>99</v>
          </cell>
          <cell r="C100" t="str">
            <v>Sponeta Sponeta 8-36 W (Super Compact W)</v>
          </cell>
        </row>
        <row r="101">
          <cell r="A101">
            <v>100</v>
          </cell>
          <cell r="C101" t="str">
            <v>Sponeta Sponeta 8-37 (Super Compact)</v>
          </cell>
        </row>
        <row r="102">
          <cell r="C102" t="str">
            <v>Sponeta Sponeta 8-37 W (Super Compact W)</v>
          </cell>
        </row>
        <row r="103">
          <cell r="C103" t="str">
            <v>Stag Americas 16</v>
          </cell>
        </row>
        <row r="104">
          <cell r="C104" t="str">
            <v>Stag Peter Karlsson</v>
          </cell>
        </row>
        <row r="105">
          <cell r="C105" t="str">
            <v>Start Line Champion</v>
          </cell>
        </row>
        <row r="106">
          <cell r="C106" t="str">
            <v>Stiga Competition Compact</v>
          </cell>
        </row>
        <row r="107">
          <cell r="C107" t="str">
            <v>Stiga Expert Roller</v>
          </cell>
        </row>
        <row r="108">
          <cell r="C108" t="str">
            <v>Stiga Expert VM</v>
          </cell>
        </row>
        <row r="109">
          <cell r="C109" t="str">
            <v>Stiga Extreme Roller</v>
          </cell>
        </row>
        <row r="110">
          <cell r="C110" t="str">
            <v>Stiga Optimum 30</v>
          </cell>
        </row>
        <row r="111">
          <cell r="C111" t="str">
            <v>Stiga Premium Compact</v>
          </cell>
        </row>
        <row r="112">
          <cell r="C112" t="str">
            <v>Stiga Premium Compact W</v>
          </cell>
        </row>
        <row r="113">
          <cell r="C113" t="str">
            <v>Stiga Premium Roller</v>
          </cell>
        </row>
        <row r="114">
          <cell r="C114" t="str">
            <v>Stiga Stiga Showcourt</v>
          </cell>
        </row>
        <row r="115">
          <cell r="C115" t="str">
            <v>Stiga WT Classic (can be used until 30 June 2018)</v>
          </cell>
        </row>
        <row r="116">
          <cell r="C116" t="str">
            <v>Sunflex Pioneer</v>
          </cell>
        </row>
        <row r="117">
          <cell r="C117" t="str">
            <v>Tibhar Showcourt 28</v>
          </cell>
        </row>
        <row r="118">
          <cell r="C118" t="str">
            <v>Tibhar Smash 28</v>
          </cell>
        </row>
        <row r="119">
          <cell r="C119" t="str">
            <v>Tibhar Smash 28/R</v>
          </cell>
        </row>
        <row r="120">
          <cell r="C120" t="str">
            <v>Tibhar Smash 28/SC</v>
          </cell>
        </row>
        <row r="121">
          <cell r="C121" t="str">
            <v>Tibhar Smash 28/SC W</v>
          </cell>
        </row>
        <row r="122">
          <cell r="C122" t="str">
            <v>Tmount Ecotop Ace</v>
          </cell>
        </row>
        <row r="123">
          <cell r="C123" t="str">
            <v>Triple S K2008</v>
          </cell>
        </row>
        <row r="124">
          <cell r="C124" t="str">
            <v>TSP Europa-SC</v>
          </cell>
        </row>
        <row r="125">
          <cell r="C125" t="str">
            <v>TSP Europa-SCW</v>
          </cell>
        </row>
        <row r="126">
          <cell r="C126" t="str">
            <v>TSP Europa-SK 25</v>
          </cell>
        </row>
        <row r="127">
          <cell r="C127" t="str">
            <v>TSP Europa-TK 20</v>
          </cell>
        </row>
        <row r="128">
          <cell r="C128" t="str">
            <v>TSP TF-25</v>
          </cell>
        </row>
        <row r="129">
          <cell r="C129" t="str">
            <v>TSP TF-25W</v>
          </cell>
        </row>
        <row r="130">
          <cell r="C130" t="str">
            <v>Victas VF-25</v>
          </cell>
        </row>
        <row r="131">
          <cell r="C131" t="str">
            <v>Victas VF-25SC</v>
          </cell>
        </row>
        <row r="132">
          <cell r="C132" t="str">
            <v>Victas VF-25W</v>
          </cell>
        </row>
        <row r="133">
          <cell r="C133" t="str">
            <v>Xiom A6</v>
          </cell>
        </row>
        <row r="134">
          <cell r="C134" t="str">
            <v>Xiom T8</v>
          </cell>
        </row>
        <row r="135">
          <cell r="C135" t="str">
            <v>Yasaka Progress</v>
          </cell>
        </row>
        <row r="136">
          <cell r="C136" t="str">
            <v>Yinhe Pro 25</v>
          </cell>
        </row>
        <row r="137">
          <cell r="C137" t="str">
            <v>Zemax V7 Top</v>
          </cell>
        </row>
        <row r="138">
          <cell r="C138" t="str">
            <v>-</v>
          </cell>
        </row>
      </sheetData>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1.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Library/Caches/TemporaryItems/Downloads/adham-ashour@hotmail.com" TargetMode="External"/><Relationship Id="rId10" Type="http://schemas.openxmlformats.org/officeDocument/2006/relationships/hyperlink" Target="../../../../../../../../../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aches/TemporaryItems/Downloads/zena@ittfmail.com" TargetMode="External"/><Relationship Id="rId14" Type="http://schemas.openxmlformats.org/officeDocument/2006/relationships/hyperlink" Target="../../../../../../../../../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17085" topLeftCell="F1"/>
      <selection activeCell="K7" sqref="K7"/>
      <selection pane="topRight" activeCell="J7" sqref="J7"/>
    </sheetView>
  </sheetViews>
  <sheetFormatPr defaultColWidth="10.85546875" defaultRowHeight="14.25"/>
  <cols>
    <col min="1" max="1" width="14.5703125" style="219" bestFit="1" customWidth="1"/>
    <col min="2" max="2" width="14.42578125" style="219" bestFit="1" customWidth="1"/>
    <col min="3" max="3" width="16.5703125" style="219" bestFit="1" customWidth="1"/>
    <col min="4" max="4" width="54.85546875" style="219" bestFit="1" customWidth="1"/>
    <col min="5" max="5" width="24.140625" style="219" customWidth="1"/>
    <col min="6" max="6" width="6.140625" style="234" bestFit="1" customWidth="1"/>
    <col min="7" max="7" width="22" style="234" bestFit="1" customWidth="1"/>
    <col min="8" max="8" width="22.85546875" style="234" customWidth="1"/>
    <col min="9" max="9" width="14" style="235" customWidth="1"/>
    <col min="10" max="10" width="22.5703125" style="235" bestFit="1" customWidth="1"/>
    <col min="11" max="11" width="50.28515625" style="219" bestFit="1" customWidth="1"/>
    <col min="12" max="12" width="68" style="219" bestFit="1" customWidth="1"/>
    <col min="13" max="13" width="27.7109375" style="219" customWidth="1"/>
    <col min="14" max="14" width="28" style="219" customWidth="1"/>
    <col min="15" max="16" width="13.5703125" style="219" bestFit="1" customWidth="1"/>
    <col min="17" max="24" width="10.85546875" style="219"/>
    <col min="25" max="25" width="10.85546875" style="244"/>
    <col min="26" max="16384" width="10.85546875" style="219"/>
  </cols>
  <sheetData>
    <row r="1" spans="1:29" ht="14.1" customHeight="1">
      <c r="A1" s="218" t="s">
        <v>341</v>
      </c>
      <c r="B1" s="218" t="s">
        <v>342</v>
      </c>
      <c r="C1" s="218" t="s">
        <v>334</v>
      </c>
      <c r="D1" s="218" t="s">
        <v>333</v>
      </c>
      <c r="E1" s="218" t="s">
        <v>343</v>
      </c>
      <c r="F1" s="233" t="s">
        <v>347</v>
      </c>
      <c r="G1" s="233" t="s">
        <v>552</v>
      </c>
      <c r="H1" s="233" t="s">
        <v>349</v>
      </c>
      <c r="I1" s="233" t="s">
        <v>350</v>
      </c>
      <c r="J1" s="237" t="s">
        <v>356</v>
      </c>
      <c r="K1" s="218" t="s">
        <v>345</v>
      </c>
      <c r="M1" s="218" t="s">
        <v>343</v>
      </c>
      <c r="N1" s="218" t="s">
        <v>346</v>
      </c>
      <c r="O1" s="218" t="s">
        <v>416</v>
      </c>
      <c r="P1" s="218" t="s">
        <v>417</v>
      </c>
      <c r="S1" s="219" t="s">
        <v>352</v>
      </c>
      <c r="T1" s="219" t="s">
        <v>352</v>
      </c>
      <c r="U1" s="219" t="s">
        <v>348</v>
      </c>
      <c r="V1" s="219" t="s">
        <v>348</v>
      </c>
      <c r="Z1" s="219" t="s">
        <v>352</v>
      </c>
      <c r="AA1" s="219" t="s">
        <v>352</v>
      </c>
      <c r="AB1" s="219" t="s">
        <v>348</v>
      </c>
      <c r="AC1" s="219" t="s">
        <v>348</v>
      </c>
    </row>
    <row r="2" spans="1:29">
      <c r="A2" s="230">
        <v>43739</v>
      </c>
      <c r="B2" s="230">
        <v>43775</v>
      </c>
      <c r="C2" s="252"/>
      <c r="D2" s="222" t="s">
        <v>340</v>
      </c>
      <c r="E2" s="226" t="s">
        <v>336</v>
      </c>
      <c r="F2" s="228" t="s">
        <v>433</v>
      </c>
      <c r="G2" s="228" t="s">
        <v>202</v>
      </c>
      <c r="H2" s="234" t="s">
        <v>567</v>
      </c>
      <c r="I2" s="235" t="s">
        <v>456</v>
      </c>
      <c r="J2" s="238">
        <f>INDEX($S$3:$S$17,MATCH(Prospectus!$E$64,Events!$R$3:$R$17,0))</f>
        <v>260</v>
      </c>
      <c r="K2" s="219" t="str">
        <f t="array" ref="K2">IFERROR(INDEX($D$2:$D$104,SMALL(IF('PLEASE FILL IN HERE FIRST!!!'!$B$5=$E$2:$E$104,MATCH(ROW($E$2:$E$104),ROW($E$2:$E$104)),""),ROW(H1))),"")</f>
        <v>Doha (QAT) - WORLD TOUR PLATINUM</v>
      </c>
      <c r="L2" s="219" t="s">
        <v>624</v>
      </c>
      <c r="M2" s="219" t="s">
        <v>351</v>
      </c>
      <c r="N2" s="219" t="s">
        <v>313</v>
      </c>
      <c r="O2" s="247">
        <f>A2+1</f>
        <v>43740</v>
      </c>
      <c r="P2" s="247">
        <f>B2-3</f>
        <v>43772</v>
      </c>
      <c r="S2" s="219" t="s">
        <v>354</v>
      </c>
      <c r="T2" s="219" t="s">
        <v>347</v>
      </c>
      <c r="U2" s="219" t="s">
        <v>354</v>
      </c>
      <c r="V2" s="219" t="s">
        <v>347</v>
      </c>
      <c r="Z2" s="219" t="s">
        <v>354</v>
      </c>
      <c r="AA2" s="219" t="s">
        <v>347</v>
      </c>
      <c r="AB2" s="219" t="s">
        <v>354</v>
      </c>
      <c r="AC2" s="219" t="s">
        <v>347</v>
      </c>
    </row>
    <row r="3" spans="1:29" ht="15.95" customHeight="1">
      <c r="A3" s="230">
        <v>43480</v>
      </c>
      <c r="B3" s="230">
        <v>43485</v>
      </c>
      <c r="C3" s="226"/>
      <c r="D3" s="222" t="s">
        <v>335</v>
      </c>
      <c r="E3" s="226" t="s">
        <v>336</v>
      </c>
      <c r="F3" s="228" t="s">
        <v>433</v>
      </c>
      <c r="G3" s="228" t="s">
        <v>202</v>
      </c>
      <c r="H3" s="234" t="s">
        <v>567</v>
      </c>
      <c r="I3" s="235" t="s">
        <v>456</v>
      </c>
      <c r="J3" s="238">
        <f>INDEX($S$3:$S$17,MATCH(Prospectus!$E$64,Events!$R$3:$R$17,0))</f>
        <v>260</v>
      </c>
      <c r="K3" s="219" t="str">
        <f t="array" ref="K3">IFERROR(INDEX($D$2:$D$104,SMALL(IF('PLEASE FILL IN HERE FIRST!!!'!$B$5=$E$2:$E$104,MATCH(ROW($E$2:$E$104),ROW($E$2:$E$104)),""),ROW(H2))),"")</f>
        <v>Shenzhen (CHN) - WORLD TOUR PLATINUM</v>
      </c>
      <c r="L3" s="219" t="s">
        <v>555</v>
      </c>
      <c r="M3" s="219" t="s">
        <v>336</v>
      </c>
      <c r="N3" s="219" t="s">
        <v>314</v>
      </c>
      <c r="O3" s="247">
        <f t="shared" ref="O3:O14" si="0">A3+1</f>
        <v>43481</v>
      </c>
      <c r="P3" s="247">
        <f t="shared" ref="P3:P14" si="1">B3-3</f>
        <v>43482</v>
      </c>
      <c r="Q3" s="244" t="s">
        <v>353</v>
      </c>
      <c r="R3" s="219">
        <v>8</v>
      </c>
      <c r="S3" s="242">
        <v>260</v>
      </c>
      <c r="T3" s="242">
        <v>190</v>
      </c>
      <c r="U3" s="242">
        <v>160</v>
      </c>
      <c r="V3" s="242">
        <v>130</v>
      </c>
      <c r="X3" s="244" t="s">
        <v>355</v>
      </c>
      <c r="Y3" s="244">
        <v>8</v>
      </c>
      <c r="Z3" s="242">
        <v>360</v>
      </c>
      <c r="AA3" s="242">
        <v>260</v>
      </c>
      <c r="AB3" s="242">
        <v>220</v>
      </c>
      <c r="AC3" s="242">
        <v>190</v>
      </c>
    </row>
    <row r="4" spans="1:29" ht="15.95" customHeight="1">
      <c r="A4" s="229">
        <v>43550</v>
      </c>
      <c r="B4" s="229">
        <v>43555</v>
      </c>
      <c r="C4" s="225"/>
      <c r="D4" s="221" t="s">
        <v>337</v>
      </c>
      <c r="E4" s="225" t="s">
        <v>351</v>
      </c>
      <c r="F4" s="228" t="s">
        <v>433</v>
      </c>
      <c r="G4" s="228" t="s">
        <v>202</v>
      </c>
      <c r="H4" s="234" t="s">
        <v>567</v>
      </c>
      <c r="I4" s="235" t="s">
        <v>456</v>
      </c>
      <c r="J4" s="238">
        <f>INDEX($S$3:$S$17,MATCH(Prospectus!$E$64,Events!$R$3:$R$17,0))</f>
        <v>260</v>
      </c>
      <c r="K4" s="219" t="str">
        <f t="array" ref="K4">IFERROR(INDEX($D$2:$D$104,SMALL(IF('PLEASE FILL IN HERE FIRST!!!'!$B$5=$E$2:$E$104,MATCH(ROW($E$2:$E$104),ROW($E$2:$E$104)),""),ROW(H3))),"")</f>
        <v>Sapporo (JPN) - WORLD TOUR PLATINUM</v>
      </c>
      <c r="L4" s="219" t="s">
        <v>556</v>
      </c>
      <c r="O4" s="247">
        <f>A4+2</f>
        <v>43552</v>
      </c>
      <c r="P4" s="247">
        <f>B4-2</f>
        <v>43553</v>
      </c>
      <c r="R4" s="241">
        <v>9</v>
      </c>
      <c r="S4" s="243">
        <v>270</v>
      </c>
      <c r="T4" s="243">
        <v>205</v>
      </c>
      <c r="U4" s="243">
        <v>170</v>
      </c>
      <c r="V4" s="243">
        <v>140</v>
      </c>
      <c r="Y4" s="245">
        <v>9</v>
      </c>
      <c r="Z4" s="243">
        <v>385</v>
      </c>
      <c r="AA4" s="243">
        <v>285</v>
      </c>
      <c r="AB4" s="243">
        <v>230</v>
      </c>
      <c r="AC4" s="243">
        <v>200</v>
      </c>
    </row>
    <row r="5" spans="1:29">
      <c r="A5" s="229">
        <v>43613</v>
      </c>
      <c r="B5" s="229">
        <v>43618</v>
      </c>
      <c r="C5" s="225">
        <v>400000</v>
      </c>
      <c r="D5" s="221" t="s">
        <v>430</v>
      </c>
      <c r="E5" s="225" t="s">
        <v>351</v>
      </c>
      <c r="F5" s="228" t="s">
        <v>433</v>
      </c>
      <c r="G5" s="228" t="s">
        <v>202</v>
      </c>
      <c r="H5" s="234" t="s">
        <v>567</v>
      </c>
      <c r="I5" s="235" t="s">
        <v>456</v>
      </c>
      <c r="J5" s="238">
        <f>INDEX($S$3:$S$17,MATCH(Prospectus!$E$64,Events!$R$3:$R$17,0))</f>
        <v>260</v>
      </c>
      <c r="K5" s="219" t="str">
        <f t="array" ref="K5">IFERROR(INDEX($D$2:$D$104,SMALL(IF('PLEASE FILL IN HERE FIRST!!!'!$B$5=$E$2:$E$104,MATCH(ROW($E$2:$E$104),ROW($E$2:$E$104)),""),ROW(H4))),"")</f>
        <v>Geelong (AUS) - WORLD TOUR PLATINUM</v>
      </c>
      <c r="M5" s="219" t="s">
        <v>344</v>
      </c>
      <c r="O5" s="247">
        <f t="shared" si="0"/>
        <v>43614</v>
      </c>
      <c r="P5" s="247">
        <f t="shared" si="1"/>
        <v>43615</v>
      </c>
      <c r="R5" s="219">
        <v>10</v>
      </c>
      <c r="S5" s="242">
        <v>280</v>
      </c>
      <c r="T5" s="242">
        <v>220</v>
      </c>
      <c r="U5" s="242">
        <v>180</v>
      </c>
      <c r="V5" s="242">
        <v>150</v>
      </c>
      <c r="Y5" s="244">
        <v>10</v>
      </c>
      <c r="Z5" s="242">
        <v>410</v>
      </c>
      <c r="AA5" s="242">
        <v>310</v>
      </c>
      <c r="AB5" s="242">
        <v>240</v>
      </c>
      <c r="AC5" s="242">
        <v>210</v>
      </c>
    </row>
    <row r="6" spans="1:29">
      <c r="A6" s="230">
        <v>43620</v>
      </c>
      <c r="B6" s="230">
        <v>43625</v>
      </c>
      <c r="C6" s="226"/>
      <c r="D6" s="222" t="s">
        <v>429</v>
      </c>
      <c r="E6" s="226" t="s">
        <v>336</v>
      </c>
      <c r="F6" s="228" t="s">
        <v>433</v>
      </c>
      <c r="G6" s="228" t="s">
        <v>202</v>
      </c>
      <c r="H6" s="234" t="s">
        <v>567</v>
      </c>
      <c r="I6" s="235" t="s">
        <v>456</v>
      </c>
      <c r="J6" s="238">
        <f>INDEX($S$3:$S$17,MATCH(Prospectus!$E$64,Events!$R$3:$R$17,0))</f>
        <v>260</v>
      </c>
      <c r="K6" s="219" t="str">
        <f t="array" ref="K6">IFERROR(INDEX($D$2:$D$104,SMALL(IF('PLEASE FILL IN HERE FIRST!!!'!$B$5=$E$2:$E$104,MATCH(ROW($E$2:$E$104),ROW($E$2:$E$104)),""),ROW(H5))),"")</f>
        <v>Bremen (GER) - WORLD TOUR PLATINUM</v>
      </c>
      <c r="O6" s="247">
        <f t="shared" si="0"/>
        <v>43621</v>
      </c>
      <c r="P6" s="247">
        <f t="shared" si="1"/>
        <v>43622</v>
      </c>
      <c r="R6" s="241">
        <v>11</v>
      </c>
      <c r="S6" s="243">
        <v>295</v>
      </c>
      <c r="T6" s="243">
        <v>230</v>
      </c>
      <c r="U6" s="243">
        <v>190</v>
      </c>
      <c r="V6" s="243">
        <v>160</v>
      </c>
      <c r="Y6" s="245">
        <v>11</v>
      </c>
      <c r="Z6" s="243">
        <v>435</v>
      </c>
      <c r="AA6" s="243">
        <v>335</v>
      </c>
      <c r="AB6" s="243">
        <v>250</v>
      </c>
      <c r="AC6" s="243">
        <v>220</v>
      </c>
    </row>
    <row r="7" spans="1:29">
      <c r="A7" s="230">
        <v>43628</v>
      </c>
      <c r="B7" s="230">
        <v>43632</v>
      </c>
      <c r="C7" s="252">
        <v>270000</v>
      </c>
      <c r="D7" s="222" t="s">
        <v>558</v>
      </c>
      <c r="E7" s="226" t="s">
        <v>351</v>
      </c>
      <c r="F7" s="228" t="s">
        <v>433</v>
      </c>
      <c r="G7" s="228" t="s">
        <v>202</v>
      </c>
      <c r="H7" s="234" t="s">
        <v>567</v>
      </c>
      <c r="I7" s="235" t="s">
        <v>456</v>
      </c>
      <c r="J7" s="238">
        <v>260</v>
      </c>
      <c r="K7" s="219" t="str">
        <f t="array" ref="K7">IFERROR(INDEX($D$2:$D$104,SMALL(IF('PLEASE FILL IN HERE FIRST!!!'!$B$5=$E$2:$E$104,MATCH(ROW($E$2:$E$104),ROW($E$2:$E$104)),""),ROW(H6))),"")</f>
        <v>Linz (AUT) - WORLD TOUR PLATINUM</v>
      </c>
      <c r="O7" s="251">
        <f>A7+1</f>
        <v>43629</v>
      </c>
      <c r="P7" s="251">
        <f>B7-2</f>
        <v>43630</v>
      </c>
      <c r="R7" s="219">
        <v>12</v>
      </c>
      <c r="S7" s="242">
        <v>310</v>
      </c>
      <c r="T7" s="242">
        <v>240</v>
      </c>
      <c r="U7" s="242">
        <v>200</v>
      </c>
      <c r="V7" s="242">
        <v>170</v>
      </c>
      <c r="Y7" s="244">
        <v>12</v>
      </c>
      <c r="Z7" s="242">
        <v>460</v>
      </c>
      <c r="AA7" s="242">
        <v>360</v>
      </c>
      <c r="AB7" s="242">
        <v>260</v>
      </c>
      <c r="AC7" s="242">
        <v>230</v>
      </c>
    </row>
    <row r="8" spans="1:29">
      <c r="A8" s="229">
        <v>43648</v>
      </c>
      <c r="B8" s="229">
        <v>40001</v>
      </c>
      <c r="C8" s="253"/>
      <c r="D8" s="221" t="s">
        <v>560</v>
      </c>
      <c r="E8" s="225" t="s">
        <v>336</v>
      </c>
      <c r="F8" s="228" t="s">
        <v>433</v>
      </c>
      <c r="G8" s="228" t="s">
        <v>202</v>
      </c>
      <c r="H8" s="234" t="s">
        <v>567</v>
      </c>
      <c r="I8" s="235" t="s">
        <v>456</v>
      </c>
      <c r="J8" s="238">
        <f>INDEX($S$3:$S$17,MATCH(Prospectus!$E$64,Events!$R$3:$R$17,0))</f>
        <v>260</v>
      </c>
      <c r="K8" s="219" t="str">
        <f t="array" ref="K8">IFERROR(INDEX($D$2:$D$104,SMALL(IF('PLEASE FILL IN HERE FIRST!!!'!$B$5=$E$2:$E$104,MATCH(ROW($E$2:$E$104),ROW($E$2:$E$104)),""),ROW(H7))),"")</f>
        <v/>
      </c>
      <c r="O8" s="247">
        <f t="shared" si="0"/>
        <v>43649</v>
      </c>
      <c r="P8" s="247">
        <f t="shared" si="1"/>
        <v>39998</v>
      </c>
      <c r="R8" s="241">
        <v>13</v>
      </c>
      <c r="S8" s="243">
        <v>330</v>
      </c>
      <c r="T8" s="243">
        <v>250</v>
      </c>
      <c r="U8" s="243">
        <v>215</v>
      </c>
      <c r="V8" s="243">
        <v>185</v>
      </c>
      <c r="Y8" s="245">
        <v>13</v>
      </c>
      <c r="Z8" s="243">
        <v>485</v>
      </c>
      <c r="AA8" s="243">
        <v>385</v>
      </c>
      <c r="AB8" s="243">
        <v>275</v>
      </c>
      <c r="AC8" s="243">
        <v>245</v>
      </c>
    </row>
    <row r="9" spans="1:29" ht="15.95" customHeight="1">
      <c r="A9" s="229">
        <v>43655</v>
      </c>
      <c r="B9" s="229">
        <v>43660</v>
      </c>
      <c r="C9" s="225"/>
      <c r="D9" s="221" t="s">
        <v>553</v>
      </c>
      <c r="E9" s="225" t="s">
        <v>351</v>
      </c>
      <c r="F9" s="228" t="s">
        <v>433</v>
      </c>
      <c r="G9" s="228" t="s">
        <v>202</v>
      </c>
      <c r="H9" s="234" t="s">
        <v>567</v>
      </c>
      <c r="I9" s="235" t="s">
        <v>456</v>
      </c>
      <c r="J9" s="238">
        <f>INDEX($S$3:$S$17,MATCH(Prospectus!$E$64,Events!$R$3:$R$17,0))</f>
        <v>260</v>
      </c>
      <c r="K9" s="219" t="str">
        <f t="array" ref="K9">IFERROR(INDEX($D$2:$D$104,SMALL(IF('PLEASE FILL IN HERE FIRST!!!'!$B$5=$E$2:$E$104,MATCH(ROW($E$2:$E$104),ROW($E$2:$E$104)),""),ROW(H7))),"")</f>
        <v/>
      </c>
      <c r="O9" s="247">
        <f t="shared" si="0"/>
        <v>43656</v>
      </c>
      <c r="P9" s="247">
        <f t="shared" si="1"/>
        <v>43657</v>
      </c>
      <c r="R9" s="219">
        <v>14</v>
      </c>
      <c r="S9" s="242">
        <v>350</v>
      </c>
      <c r="T9" s="242">
        <v>260</v>
      </c>
      <c r="U9" s="242">
        <v>230</v>
      </c>
      <c r="V9" s="242">
        <v>200</v>
      </c>
      <c r="Y9" s="244">
        <v>14</v>
      </c>
      <c r="Z9" s="242">
        <v>510</v>
      </c>
      <c r="AA9" s="242">
        <v>410</v>
      </c>
      <c r="AB9" s="242">
        <v>290</v>
      </c>
      <c r="AC9" s="242">
        <v>260</v>
      </c>
    </row>
    <row r="10" spans="1:29" ht="15.95" customHeight="1">
      <c r="A10" s="230">
        <v>43690</v>
      </c>
      <c r="B10" s="230">
        <v>43695</v>
      </c>
      <c r="C10" s="226"/>
      <c r="D10" s="222" t="s">
        <v>431</v>
      </c>
      <c r="E10" s="226" t="s">
        <v>336</v>
      </c>
      <c r="F10" s="228" t="s">
        <v>433</v>
      </c>
      <c r="G10" s="228" t="s">
        <v>202</v>
      </c>
      <c r="H10" s="234" t="s">
        <v>567</v>
      </c>
      <c r="I10" s="235" t="s">
        <v>456</v>
      </c>
      <c r="J10" s="238">
        <f>INDEX($S$3:$S$17,MATCH(Prospectus!$E$64,Events!$R$3:$R$17,0))</f>
        <v>260</v>
      </c>
      <c r="K10" s="219" t="str">
        <f t="array" ref="K10">IFERROR(INDEX($D$2:$D$104,SMALL(IF('PLEASE FILL IN HERE FIRST!!!'!$B$5=$E$2:$E$104,MATCH(ROW($E$2:$E$104),ROW($E$2:$E$104)),""),ROW(H8))),"")</f>
        <v/>
      </c>
      <c r="O10" s="247">
        <f t="shared" si="0"/>
        <v>43691</v>
      </c>
      <c r="P10" s="247">
        <f t="shared" si="1"/>
        <v>43692</v>
      </c>
      <c r="R10" s="241">
        <v>15</v>
      </c>
      <c r="S10" s="243">
        <v>370</v>
      </c>
      <c r="T10" s="243">
        <v>270</v>
      </c>
      <c r="U10" s="243">
        <v>245</v>
      </c>
      <c r="V10" s="243">
        <v>215</v>
      </c>
      <c r="Y10" s="245">
        <v>15</v>
      </c>
      <c r="Z10" s="243">
        <v>535</v>
      </c>
      <c r="AA10" s="243">
        <v>435</v>
      </c>
      <c r="AB10" s="243">
        <v>305</v>
      </c>
      <c r="AC10" s="243">
        <v>275</v>
      </c>
    </row>
    <row r="11" spans="1:29" ht="14.1" customHeight="1">
      <c r="A11" s="230">
        <v>43697</v>
      </c>
      <c r="B11" s="230">
        <v>43702</v>
      </c>
      <c r="C11" s="252"/>
      <c r="D11" s="222" t="s">
        <v>338</v>
      </c>
      <c r="E11" s="226" t="s">
        <v>336</v>
      </c>
      <c r="F11" s="228" t="s">
        <v>433</v>
      </c>
      <c r="G11" s="228" t="s">
        <v>202</v>
      </c>
      <c r="H11" s="234" t="s">
        <v>567</v>
      </c>
      <c r="I11" s="235" t="s">
        <v>456</v>
      </c>
      <c r="J11" s="238">
        <f>INDEX($S$3:$S$17,MATCH(Prospectus!$E$64,Events!$R$3:$R$17,0))</f>
        <v>260</v>
      </c>
      <c r="K11" s="219" t="str">
        <f t="array" ref="K11">IFERROR(INDEX($D$2:$D$104,SMALL(IF('PLEASE FILL IN HERE FIRST!!!'!$B$5=$E$2:$E$104,MATCH(ROW($E$2:$E$104),ROW($E$2:$E$104)),""),ROW(H9))),"")</f>
        <v/>
      </c>
      <c r="O11" s="247">
        <f t="shared" si="0"/>
        <v>43698</v>
      </c>
      <c r="P11" s="247">
        <f t="shared" si="1"/>
        <v>43699</v>
      </c>
      <c r="R11" s="219">
        <v>16</v>
      </c>
      <c r="S11" s="242">
        <v>390</v>
      </c>
      <c r="T11" s="242">
        <v>280</v>
      </c>
      <c r="U11" s="242">
        <v>260</v>
      </c>
      <c r="V11" s="242">
        <v>230</v>
      </c>
      <c r="Y11" s="244">
        <v>16</v>
      </c>
      <c r="Z11" s="242">
        <v>560</v>
      </c>
      <c r="AA11" s="242">
        <v>460</v>
      </c>
      <c r="AB11" s="242">
        <v>320</v>
      </c>
      <c r="AC11" s="242">
        <v>290</v>
      </c>
    </row>
    <row r="12" spans="1:29">
      <c r="A12" s="229">
        <v>43746</v>
      </c>
      <c r="B12" s="229">
        <v>43751</v>
      </c>
      <c r="C12" s="225"/>
      <c r="D12" s="221" t="s">
        <v>428</v>
      </c>
      <c r="E12" s="225" t="s">
        <v>351</v>
      </c>
      <c r="F12" s="228" t="s">
        <v>559</v>
      </c>
      <c r="G12" s="228" t="s">
        <v>202</v>
      </c>
      <c r="H12" s="234" t="s">
        <v>567</v>
      </c>
      <c r="I12" s="235" t="s">
        <v>456</v>
      </c>
      <c r="J12" s="238">
        <f>INDEX($S$3:$S$17,MATCH(Prospectus!$E$64,Events!$R$3:$R$17,0))</f>
        <v>260</v>
      </c>
      <c r="K12" s="219" t="str">
        <f t="array" ref="K12">IFERROR(INDEX($D$2:$D$104,SMALL(IF('PLEASE FILL IN HERE FIRST!!!'!$B$5=$E$2:$E$104,MATCH(ROW($E$2:$E$104),ROW($E$2:$E$104)),""),ROW(H11))),"")</f>
        <v/>
      </c>
      <c r="O12" s="247">
        <f>A12+1</f>
        <v>43747</v>
      </c>
      <c r="P12" s="247">
        <f t="shared" si="1"/>
        <v>43748</v>
      </c>
      <c r="R12" s="241">
        <v>17</v>
      </c>
      <c r="S12" s="243">
        <v>410</v>
      </c>
      <c r="T12" s="243">
        <v>290</v>
      </c>
      <c r="U12" s="243">
        <v>275</v>
      </c>
      <c r="V12" s="243">
        <v>245</v>
      </c>
      <c r="Y12" s="245">
        <v>17</v>
      </c>
      <c r="Z12" s="243">
        <v>585</v>
      </c>
      <c r="AA12" s="243">
        <v>485</v>
      </c>
      <c r="AB12" s="243">
        <v>335</v>
      </c>
      <c r="AC12" s="243">
        <v>305</v>
      </c>
    </row>
    <row r="13" spans="1:29">
      <c r="A13" s="229">
        <v>43781</v>
      </c>
      <c r="B13" s="229">
        <v>43786</v>
      </c>
      <c r="C13" s="253"/>
      <c r="D13" s="221" t="s">
        <v>339</v>
      </c>
      <c r="E13" s="225" t="s">
        <v>351</v>
      </c>
      <c r="F13" s="228" t="s">
        <v>433</v>
      </c>
      <c r="G13" s="228" t="s">
        <v>202</v>
      </c>
      <c r="H13" s="234" t="s">
        <v>567</v>
      </c>
      <c r="I13" s="235" t="s">
        <v>456</v>
      </c>
      <c r="J13" s="238">
        <f>INDEX($S$3:$S$17,MATCH(Prospectus!$E$64,Events!$R$3:$R$17,0))</f>
        <v>260</v>
      </c>
      <c r="K13" s="219" t="str">
        <f t="array" ref="K13">IFERROR(INDEX($D$2:$D$104,SMALL(IF('PLEASE FILL IN HERE FIRST!!!'!$B$5=$E$2:$E$104,MATCH(ROW($E$2:$E$104),ROW($E$2:$E$104)),""),ROW(H12))),"")</f>
        <v/>
      </c>
      <c r="O13" s="247">
        <f t="shared" si="0"/>
        <v>43782</v>
      </c>
      <c r="P13" s="247">
        <f t="shared" si="1"/>
        <v>43783</v>
      </c>
      <c r="R13" s="219">
        <v>18</v>
      </c>
      <c r="S13" s="242">
        <v>430</v>
      </c>
      <c r="T13" s="242">
        <v>300</v>
      </c>
      <c r="U13" s="242">
        <v>290</v>
      </c>
      <c r="V13" s="242">
        <v>260</v>
      </c>
      <c r="Y13" s="244">
        <v>18</v>
      </c>
      <c r="Z13" s="242">
        <v>610</v>
      </c>
      <c r="AA13" s="242">
        <v>510</v>
      </c>
      <c r="AB13" s="242">
        <v>350</v>
      </c>
      <c r="AC13" s="242">
        <v>320</v>
      </c>
    </row>
    <row r="14" spans="1:29" ht="15.95" customHeight="1">
      <c r="A14" s="232">
        <v>43811</v>
      </c>
      <c r="B14" s="232">
        <v>43814</v>
      </c>
      <c r="C14" s="224"/>
      <c r="D14" s="220" t="s">
        <v>432</v>
      </c>
      <c r="E14" s="224" t="s">
        <v>344</v>
      </c>
      <c r="F14" s="228" t="s">
        <v>433</v>
      </c>
      <c r="G14" s="228" t="s">
        <v>202</v>
      </c>
      <c r="J14" s="238">
        <f>INDEX($S$3:$S$17,MATCH(Prospectus!$E$64,Events!$R$3:$R$17,0))</f>
        <v>260</v>
      </c>
      <c r="K14" s="219" t="str">
        <f t="array" ref="K14">IFERROR(INDEX($D$2:$D$104,SMALL(IF('PLEASE FILL IN HERE FIRST!!!'!$B$5=$E$2:$E$104,MATCH(ROW($E$2:$E$104),ROW($E$2:$E$104)),""),ROW(H13))),"")</f>
        <v/>
      </c>
      <c r="O14" s="247">
        <f t="shared" si="0"/>
        <v>43812</v>
      </c>
      <c r="P14" s="247">
        <f t="shared" si="1"/>
        <v>43811</v>
      </c>
      <c r="R14" s="241">
        <v>19</v>
      </c>
      <c r="S14" s="243">
        <v>450</v>
      </c>
      <c r="T14" s="243">
        <v>310</v>
      </c>
      <c r="U14" s="243">
        <v>305</v>
      </c>
      <c r="V14" s="243">
        <v>275</v>
      </c>
      <c r="Y14" s="245">
        <v>19</v>
      </c>
      <c r="Z14" s="243">
        <v>635</v>
      </c>
      <c r="AA14" s="243">
        <v>535</v>
      </c>
      <c r="AB14" s="243">
        <v>365</v>
      </c>
      <c r="AC14" s="243">
        <v>335</v>
      </c>
    </row>
    <row r="15" spans="1:29">
      <c r="A15" s="232"/>
      <c r="B15" s="232"/>
      <c r="C15" s="224"/>
      <c r="D15" s="220"/>
      <c r="E15" s="224"/>
      <c r="F15" s="228"/>
      <c r="G15" s="228"/>
      <c r="J15" s="238"/>
      <c r="K15" s="219" t="str">
        <f t="array" ref="K15">IFERROR(INDEX($D$2:$D$104,SMALL(IF('PLEASE FILL IN HERE FIRST!!!'!$B$5=$E$2:$E$104,MATCH(ROW($E$2:$E$104),ROW($E$2:$E$104)),""),ROW(H14))),"")</f>
        <v/>
      </c>
      <c r="O15" s="247"/>
      <c r="P15" s="247"/>
      <c r="R15" s="219">
        <v>20</v>
      </c>
      <c r="S15" s="242">
        <v>470</v>
      </c>
      <c r="T15" s="242">
        <v>320</v>
      </c>
      <c r="U15" s="242">
        <v>320</v>
      </c>
      <c r="V15" s="242">
        <v>290</v>
      </c>
      <c r="Y15" s="244">
        <v>20</v>
      </c>
      <c r="Z15" s="242">
        <v>660</v>
      </c>
      <c r="AA15" s="242">
        <v>560</v>
      </c>
      <c r="AB15" s="242">
        <v>380</v>
      </c>
      <c r="AC15" s="242">
        <v>350</v>
      </c>
    </row>
    <row r="16" spans="1:29">
      <c r="A16" s="229"/>
      <c r="B16" s="229"/>
      <c r="C16" s="225"/>
      <c r="D16" s="221"/>
      <c r="E16" s="225"/>
      <c r="F16" s="228"/>
      <c r="G16" s="228"/>
      <c r="J16" s="238"/>
      <c r="K16" s="219" t="str">
        <f t="array" ref="K16">IFERROR(INDEX($D$2:$D$104,SMALL(IF('PLEASE FILL IN HERE FIRST!!!'!$B$5=$E$2:$E$104,MATCH(ROW($E$2:$E$104),ROW($E$2:$E$104)),""),ROW(H15))),"")</f>
        <v/>
      </c>
      <c r="O16" s="247"/>
      <c r="P16" s="247"/>
      <c r="R16" s="241">
        <v>21</v>
      </c>
      <c r="S16" s="243">
        <v>490</v>
      </c>
      <c r="T16" s="243">
        <v>330</v>
      </c>
      <c r="U16" s="243">
        <v>335</v>
      </c>
      <c r="V16" s="243">
        <v>305</v>
      </c>
      <c r="Y16" s="245">
        <v>21</v>
      </c>
      <c r="Z16" s="243">
        <v>685</v>
      </c>
      <c r="AA16" s="243">
        <v>585</v>
      </c>
      <c r="AB16" s="243">
        <v>395</v>
      </c>
      <c r="AC16" s="243">
        <v>365</v>
      </c>
    </row>
    <row r="17" spans="1:29">
      <c r="A17" s="229"/>
      <c r="B17" s="229"/>
      <c r="C17" s="225"/>
      <c r="D17" s="221"/>
      <c r="E17" s="225"/>
      <c r="F17" s="228"/>
      <c r="G17" s="228"/>
      <c r="J17" s="238"/>
      <c r="K17" s="219" t="str">
        <f t="array" ref="K17">IFERROR(INDEX($D$2:$D$104,SMALL(IF('PLEASE FILL IN HERE FIRST!!!'!$B$5=$E$2:$E$104,MATCH(ROW($E$2:$E$104),ROW($E$2:$E$104)),""),ROW(H16))),"")</f>
        <v/>
      </c>
      <c r="O17" s="247"/>
      <c r="P17" s="247"/>
      <c r="R17" s="219">
        <v>22</v>
      </c>
      <c r="S17" s="242">
        <v>510</v>
      </c>
      <c r="T17" s="242">
        <v>340</v>
      </c>
      <c r="U17" s="242">
        <v>350</v>
      </c>
      <c r="V17" s="242">
        <v>320</v>
      </c>
      <c r="Y17" s="244">
        <v>22</v>
      </c>
      <c r="Z17" s="242">
        <v>710</v>
      </c>
      <c r="AA17" s="242">
        <v>610</v>
      </c>
      <c r="AB17" s="242">
        <v>410</v>
      </c>
      <c r="AC17" s="242">
        <v>380</v>
      </c>
    </row>
    <row r="18" spans="1:29" ht="15.95" customHeight="1">
      <c r="A18" s="229"/>
      <c r="B18" s="229"/>
      <c r="C18" s="225"/>
      <c r="D18" s="221"/>
      <c r="E18" s="225"/>
      <c r="F18" s="228"/>
      <c r="G18" s="228"/>
      <c r="J18" s="238"/>
      <c r="K18" s="219" t="str">
        <f t="array" ref="K18">IFERROR(INDEX($D$2:$D$104,SMALL(IF('PLEASE FILL IN HERE FIRST!!!'!$B$5=$E$2:$E$104,MATCH(ROW($E$2:$E$104),ROW($E$2:$E$104)),""),ROW(H17))),"")</f>
        <v/>
      </c>
      <c r="O18" s="247"/>
      <c r="P18" s="247"/>
    </row>
    <row r="19" spans="1:29">
      <c r="A19" s="232"/>
      <c r="B19" s="232"/>
      <c r="C19" s="224"/>
      <c r="D19" s="220"/>
      <c r="E19" s="224"/>
      <c r="F19" s="228"/>
      <c r="G19" s="228"/>
      <c r="J19" s="238"/>
      <c r="K19" s="219" t="str">
        <f t="array" ref="K19">IFERROR(INDEX($D$2:$D$104,SMALL(IF('PLEASE FILL IN HERE FIRST!!!'!$B$5=$E$2:$E$104,MATCH(ROW($E$2:$E$104),ROW($E$2:$E$104)),""),ROW(H18))),"")</f>
        <v/>
      </c>
      <c r="O19" s="247"/>
      <c r="P19" s="247"/>
    </row>
    <row r="20" spans="1:29">
      <c r="A20" s="232"/>
      <c r="B20" s="232"/>
      <c r="C20" s="224"/>
      <c r="D20" s="220"/>
      <c r="E20" s="224"/>
      <c r="F20" s="228"/>
      <c r="G20" s="228"/>
      <c r="J20" s="238"/>
      <c r="K20" s="219" t="str">
        <f t="array" ref="K20">IFERROR(INDEX($D$2:$D$104,SMALL(IF('PLEASE FILL IN HERE FIRST!!!'!$B$5=$E$2:$E$104,MATCH(ROW($E$2:$E$104),ROW($E$2:$E$104)),""),ROW(H19))),"")</f>
        <v/>
      </c>
      <c r="O20" s="247"/>
      <c r="P20" s="247"/>
    </row>
    <row r="21" spans="1:29">
      <c r="A21" s="230"/>
      <c r="B21" s="230"/>
      <c r="C21" s="226"/>
      <c r="D21" s="222"/>
      <c r="E21" s="226"/>
      <c r="F21" s="228"/>
      <c r="G21" s="228"/>
      <c r="J21" s="238"/>
      <c r="K21" s="219" t="str">
        <f t="array" ref="K21">IFERROR(INDEX($D$2:$D$104,SMALL(IF('PLEASE FILL IN HERE FIRST!!!'!$B$5=$E$2:$E$104,MATCH(ROW($E$2:$E$104),ROW($E$2:$E$104)),""),ROW(H20))),"")</f>
        <v/>
      </c>
      <c r="O21" s="247"/>
      <c r="P21" s="247"/>
    </row>
    <row r="22" spans="1:29">
      <c r="A22" s="229"/>
      <c r="B22" s="229"/>
      <c r="C22" s="225"/>
      <c r="D22" s="221"/>
      <c r="E22" s="225"/>
      <c r="F22" s="228"/>
      <c r="G22" s="228"/>
      <c r="J22" s="238"/>
      <c r="K22" s="219" t="str">
        <f t="array" ref="K22">IFERROR(INDEX($D$2:$D$104,SMALL(IF('PLEASE FILL IN HERE FIRST!!!'!$B$5=$E$2:$E$104,MATCH(ROW($E$2:$E$104),ROW($E$2:$E$104)),""),ROW(H21))),"")</f>
        <v/>
      </c>
      <c r="O22" s="247"/>
      <c r="P22" s="247"/>
    </row>
    <row r="23" spans="1:29" ht="14.1" customHeight="1">
      <c r="A23" s="230"/>
      <c r="B23" s="230"/>
      <c r="C23" s="226"/>
      <c r="D23" s="222"/>
      <c r="E23" s="226"/>
      <c r="F23" s="228"/>
      <c r="G23" s="228"/>
      <c r="J23" s="238"/>
      <c r="K23" s="219" t="str">
        <f t="array" ref="K23">IFERROR(INDEX($D$2:$D$104,SMALL(IF('PLEASE FILL IN HERE FIRST!!!'!$B$5=$E$2:$E$104,MATCH(ROW($E$2:$E$104),ROW($E$2:$E$104)),""),ROW(H22))),"")</f>
        <v/>
      </c>
      <c r="O23" s="247"/>
      <c r="P23" s="247"/>
    </row>
    <row r="24" spans="1:29">
      <c r="A24" s="232"/>
      <c r="B24" s="232"/>
      <c r="C24" s="224"/>
      <c r="D24" s="220"/>
      <c r="E24" s="224"/>
      <c r="F24" s="228"/>
      <c r="G24" s="228"/>
      <c r="J24" s="238"/>
      <c r="K24" s="219" t="str">
        <f t="array" ref="K24">IFERROR(INDEX($D$2:$D$104,SMALL(IF('PLEASE FILL IN HERE FIRST!!!'!$B$5=$E$2:$E$104,MATCH(ROW($E$2:$E$104),ROW($E$2:$E$104)),""),ROW(H23))),"")</f>
        <v/>
      </c>
      <c r="O24" s="247"/>
      <c r="P24" s="247"/>
    </row>
    <row r="25" spans="1:29" ht="14.1" customHeight="1">
      <c r="A25" s="232"/>
      <c r="B25" s="232"/>
      <c r="C25" s="224"/>
      <c r="D25" s="220"/>
      <c r="E25" s="224"/>
      <c r="F25" s="228"/>
      <c r="G25" s="228"/>
      <c r="J25" s="238"/>
      <c r="K25" s="219" t="str">
        <f t="array" ref="K25">IFERROR(INDEX($D$2:$D$104,SMALL(IF('PLEASE FILL IN HERE FIRST!!!'!$B$5=$E$2:$E$104,MATCH(ROW($E$2:$E$104),ROW($E$2:$E$104)),""),ROW(H24))),"")</f>
        <v/>
      </c>
      <c r="O25" s="247"/>
      <c r="P25" s="247"/>
    </row>
    <row r="26" spans="1:29">
      <c r="A26" s="229"/>
      <c r="B26" s="229"/>
      <c r="C26" s="225"/>
      <c r="D26" s="221"/>
      <c r="E26" s="225"/>
      <c r="F26" s="228"/>
      <c r="G26" s="228"/>
      <c r="J26" s="238"/>
      <c r="K26" s="219" t="str">
        <f t="array" ref="K26">IFERROR(INDEX($D$2:$D$104,SMALL(IF('PLEASE FILL IN HERE FIRST!!!'!$B$5=$E$2:$E$104,MATCH(ROW($E$2:$E$104),ROW($E$2:$E$104)),""),ROW(H25))),"")</f>
        <v/>
      </c>
      <c r="O26" s="247"/>
      <c r="P26" s="247"/>
    </row>
    <row r="27" spans="1:29" ht="15.95" customHeight="1">
      <c r="A27" s="230"/>
      <c r="B27" s="230"/>
      <c r="C27" s="226"/>
      <c r="D27" s="222"/>
      <c r="E27" s="226"/>
      <c r="F27" s="228"/>
      <c r="G27" s="228"/>
      <c r="J27" s="238"/>
      <c r="K27" s="219" t="str">
        <f t="array" ref="K27">IFERROR(INDEX($D$2:$D$104,SMALL(IF('PLEASE FILL IN HERE FIRST!!!'!$B$5=$E$2:$E$104,MATCH(ROW($E$2:$E$104),ROW($E$2:$E$104)),""),ROW(H26))),"")</f>
        <v/>
      </c>
      <c r="O27" s="247"/>
      <c r="P27" s="247"/>
    </row>
    <row r="28" spans="1:29">
      <c r="A28" s="232"/>
      <c r="B28" s="232"/>
      <c r="C28" s="224"/>
      <c r="D28" s="220"/>
      <c r="E28" s="224"/>
      <c r="F28" s="228"/>
      <c r="G28" s="228"/>
      <c r="K28" s="219" t="str">
        <f t="array" ref="K28">IFERROR(INDEX($D$2:$D$104,SMALL(IF('PLEASE FILL IN HERE FIRST!!!'!$B$5=$E$2:$E$104,MATCH(ROW($E$2:$E$104),ROW($E$2:$E$104)),""),ROW(H27))),"")</f>
        <v/>
      </c>
      <c r="O28" s="247"/>
      <c r="P28" s="247"/>
    </row>
    <row r="29" spans="1:29" ht="14.1" customHeight="1">
      <c r="A29" s="231"/>
      <c r="B29" s="231"/>
      <c r="C29" s="227"/>
      <c r="D29" s="223"/>
      <c r="E29" s="227"/>
      <c r="F29" s="228"/>
      <c r="G29" s="228"/>
      <c r="K29" s="219" t="str">
        <f t="array" ref="K29">IFERROR(INDEX($D$2:$D$104,SMALL(IF('PLEASE FILL IN HERE FIRST!!!'!$B$5=$E$2:$E$104,MATCH(ROW($E$2:$E$104),ROW($E$2:$E$104)),""),ROW(H28))),"")</f>
        <v/>
      </c>
      <c r="O29" s="247"/>
      <c r="P29" s="247"/>
    </row>
    <row r="30" spans="1:29">
      <c r="A30" s="215"/>
      <c r="B30" s="215"/>
      <c r="C30" s="216"/>
      <c r="D30" s="216"/>
      <c r="E30" s="216"/>
      <c r="F30" s="216"/>
      <c r="G30" s="216"/>
      <c r="K30" s="219" t="str">
        <f t="array" ref="K30">IFERROR(INDEX($D$2:$D$104,SMALL(IF('PLEASE FILL IN HERE FIRST!!!'!$B$5=$E$2:$E$104,MATCH(ROW($E$2:$E$104),ROW($E$2:$E$104)),""),ROW(H29))),"")</f>
        <v/>
      </c>
      <c r="O30" s="247"/>
      <c r="P30" s="247"/>
    </row>
    <row r="31" spans="1:29">
      <c r="A31" s="215"/>
      <c r="B31" s="215"/>
      <c r="C31" s="217"/>
      <c r="D31" s="216"/>
      <c r="E31" s="216"/>
      <c r="F31" s="216"/>
      <c r="G31" s="216"/>
      <c r="K31" s="219" t="str">
        <f t="array" ref="K31">IFERROR(INDEX($D$2:$D$104,SMALL(IF('PLEASE FILL IN HERE FIRST!!!'!$B$5=$E$2:$E$104,MATCH(ROW($E$2:$E$104),ROW($E$2:$E$104)),""),ROW(H30))),"")</f>
        <v/>
      </c>
    </row>
    <row r="32" spans="1:29">
      <c r="K32" s="219" t="str">
        <f t="array" ref="K32">IFERROR(INDEX($D$2:$D$104,SMALL(IF('PLEASE FILL IN HERE FIRST!!!'!$B$5=$E$2:$E$104,MATCH(ROW($E$2:$E$104),ROW($E$2:$E$104)),""),ROW(H31))),"")</f>
        <v/>
      </c>
    </row>
    <row r="33" spans="11:11">
      <c r="K33" s="219" t="str">
        <f t="array" ref="K33">IFERROR(INDEX($D$2:$D$104,SMALL(IF('PLEASE FILL IN HERE FIRST!!!'!$B$5=$E$2:$E$104,MATCH(ROW($E$2:$E$104),ROW($E$2:$E$104)),""),ROW(H32))),"")</f>
        <v/>
      </c>
    </row>
    <row r="34" spans="11:11">
      <c r="K34" s="219" t="str">
        <f>IFERROR(INDEX($D$2:$D$104,SMALL(IF('PLEASE FILL IN HERE FIRST!!!'!$B$5=$E$2:$E$104,MATCH(ROW($E$2:$E$104),ROW($E$2:$E$104)),""),ROW(H34))),"")</f>
        <v/>
      </c>
    </row>
    <row r="35" spans="11:11">
      <c r="K35" s="219" t="str">
        <f>IFERROR(INDEX($D$2:$D$104,SMALL(IF('PLEASE FILL IN HERE FIRST!!!'!$B$5=$E$2:$E$104,MATCH(ROW($E$2:$E$104),ROW($E$2:$E$104)),""),ROW(H35))),"")</f>
        <v/>
      </c>
    </row>
    <row r="36" spans="11:11">
      <c r="K36" s="219" t="str">
        <f>IFERROR(INDEX($E$2:$E$104,SMALL(IF('PLEASE FILL IN HERE FIRST!!!'!$B$5=$D$2:$D$104,MATCH(ROW($D$2:$D$104),ROW($D$2:$D$104)),""),ROW(H36))),"")</f>
        <v/>
      </c>
    </row>
    <row r="37" spans="11:11">
      <c r="K37" s="219" t="str">
        <f>IFERROR(INDEX($E$2:$E$104,SMALL(IF('PLEASE FILL IN HERE FIRST!!!'!$B$5=$D$2:$D$104,MATCH(ROW($E$2:$E$104),ROW($D$2:$D$104)),""),ROW(H37))),"")</f>
        <v/>
      </c>
    </row>
    <row r="38" spans="11:11">
      <c r="K38" s="219" t="str">
        <f>IFERROR(INDEX($E$2:$E$104,SMALL(IF('PLEASE FILL IN HERE FIRST!!!'!$B$5=$D$2:$D$104,MATCH(ROW($E$2:$E$104),ROW($D$2:$D$104)),""),ROW(H38))),"")</f>
        <v/>
      </c>
    </row>
    <row r="39" spans="11:11">
      <c r="K39" s="219" t="str">
        <f>IFERROR(INDEX($E$2:$E$104,SMALL(IF('PLEASE FILL IN HERE FIRST!!!'!$B$5=$D$2:$D$104,MATCH(ROW($E$2:$E$104),ROW($D$2:$D$104)),""),ROW(H39))),"")</f>
        <v/>
      </c>
    </row>
    <row r="40" spans="11:11">
      <c r="K40" s="219" t="str">
        <f>IFERROR(INDEX($E$2:$E$104,SMALL(IF('PLEASE FILL IN HERE FIRST!!!'!$B$5=$D$2:$D$104,MATCH(ROW($E$2:$E$104),ROW($D$2:$D$104)),""),ROW(H40))),"")</f>
        <v/>
      </c>
    </row>
    <row r="41" spans="11:11">
      <c r="K41" s="219" t="str">
        <f>IFERROR(INDEX($E$2:$E$104,SMALL(IF('PLEASE FILL IN HERE FIRST!!!'!$B$5=$D$2:$D$104,MATCH(ROW($E$2:$E$104),ROW($D$2:$D$104)),""),ROW(H41))),"")</f>
        <v/>
      </c>
    </row>
    <row r="42" spans="11:11">
      <c r="K42" s="219" t="str">
        <f>IFERROR(INDEX($E$2:$E$104,SMALL(IF('PLEASE FILL IN HERE FIRST!!!'!$B$5=$D$2:$D$104,MATCH(ROW($E$2:$E$104),ROW($D$2:$D$104)),""),ROW(H42))),"")</f>
        <v/>
      </c>
    </row>
    <row r="43" spans="11:11">
      <c r="K43" s="219" t="str">
        <f>IFERROR(INDEX($E$2:$E$104,SMALL(IF('PLEASE FILL IN HERE FIRST!!!'!$B$5=$D$2:$D$104,MATCH(ROW($E$2:$E$104),ROW($D$2:$D$104)),""),ROW(H43))),"")</f>
        <v/>
      </c>
    </row>
  </sheetData>
  <sortState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3" sqref="L3"/>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58" customFormat="1">
      <c r="A1" s="157" t="s">
        <v>86</v>
      </c>
      <c r="C1" s="159" t="s">
        <v>267</v>
      </c>
      <c r="D1" s="158" t="s">
        <v>268</v>
      </c>
      <c r="E1" s="159" t="s">
        <v>265</v>
      </c>
      <c r="F1" s="159" t="s">
        <v>421</v>
      </c>
      <c r="G1" s="159"/>
      <c r="H1" s="158" t="s">
        <v>183</v>
      </c>
      <c r="I1" s="157" t="s">
        <v>88</v>
      </c>
      <c r="J1" s="157" t="s">
        <v>15</v>
      </c>
      <c r="L1" s="158" t="s">
        <v>308</v>
      </c>
    </row>
    <row r="2" spans="1:12">
      <c r="A2" s="18">
        <v>1</v>
      </c>
      <c r="B2" t="s">
        <v>424</v>
      </c>
      <c r="C2" s="29" t="s">
        <v>221</v>
      </c>
      <c r="D2" t="s">
        <v>427</v>
      </c>
      <c r="E2" s="29" t="s">
        <v>612</v>
      </c>
      <c r="F2" s="29" t="s">
        <v>422</v>
      </c>
      <c r="H2" t="s">
        <v>196</v>
      </c>
      <c r="I2" s="66" t="s">
        <v>61</v>
      </c>
      <c r="J2" s="28">
        <v>0.25</v>
      </c>
      <c r="L2" s="61" t="s">
        <v>494</v>
      </c>
    </row>
    <row r="3" spans="1:12">
      <c r="A3" s="18">
        <v>2</v>
      </c>
      <c r="B3" t="s">
        <v>424</v>
      </c>
      <c r="C3" s="29" t="s">
        <v>458</v>
      </c>
      <c r="D3" s="383" t="s">
        <v>266</v>
      </c>
      <c r="E3" s="29" t="s">
        <v>613</v>
      </c>
      <c r="F3" s="29" t="s">
        <v>548</v>
      </c>
      <c r="I3" s="66" t="s">
        <v>89</v>
      </c>
      <c r="J3" s="28">
        <v>0.26041666666666669</v>
      </c>
      <c r="L3" t="s">
        <v>495</v>
      </c>
    </row>
    <row r="4" spans="1:12">
      <c r="A4" s="18">
        <v>3</v>
      </c>
      <c r="B4" t="s">
        <v>487</v>
      </c>
      <c r="C4" s="29" t="s">
        <v>222</v>
      </c>
      <c r="E4" s="29" t="s">
        <v>614</v>
      </c>
      <c r="F4" s="29" t="s">
        <v>548</v>
      </c>
      <c r="H4" t="s">
        <v>275</v>
      </c>
      <c r="I4" s="66" t="s">
        <v>2</v>
      </c>
      <c r="J4" s="28">
        <v>0.27083333333333298</v>
      </c>
      <c r="L4" t="s">
        <v>496</v>
      </c>
    </row>
    <row r="5" spans="1:12">
      <c r="A5" s="18">
        <v>4</v>
      </c>
      <c r="B5" t="s">
        <v>487</v>
      </c>
      <c r="C5" s="29" t="s">
        <v>223</v>
      </c>
      <c r="E5" s="29" t="s">
        <v>615</v>
      </c>
      <c r="F5" s="29" t="s">
        <v>422</v>
      </c>
      <c r="I5" s="66" t="s">
        <v>6</v>
      </c>
      <c r="J5" s="28">
        <v>0.28125</v>
      </c>
      <c r="L5" t="s">
        <v>497</v>
      </c>
    </row>
    <row r="6" spans="1:12">
      <c r="A6" s="18">
        <v>5</v>
      </c>
      <c r="B6" t="s">
        <v>487</v>
      </c>
      <c r="C6" s="29" t="s">
        <v>278</v>
      </c>
      <c r="E6" s="29" t="s">
        <v>412</v>
      </c>
      <c r="F6" s="29" t="s">
        <v>422</v>
      </c>
      <c r="H6" t="s">
        <v>196</v>
      </c>
      <c r="I6" s="66" t="s">
        <v>5</v>
      </c>
      <c r="J6" s="28">
        <v>0.29166666666666702</v>
      </c>
      <c r="L6" t="s">
        <v>498</v>
      </c>
    </row>
    <row r="7" spans="1:12">
      <c r="A7" s="18">
        <v>6</v>
      </c>
      <c r="B7" t="s">
        <v>487</v>
      </c>
      <c r="C7" s="29" t="s">
        <v>224</v>
      </c>
      <c r="E7" s="29" t="s">
        <v>542</v>
      </c>
      <c r="F7" s="29" t="s">
        <v>423</v>
      </c>
      <c r="I7" s="66" t="s">
        <v>3</v>
      </c>
      <c r="J7" s="28">
        <v>0.30208333333333298</v>
      </c>
      <c r="L7" t="s">
        <v>499</v>
      </c>
    </row>
    <row r="8" spans="1:12" ht="15.75">
      <c r="A8" s="18">
        <v>7</v>
      </c>
      <c r="B8" t="s">
        <v>424</v>
      </c>
      <c r="C8" s="29" t="s">
        <v>383</v>
      </c>
      <c r="E8" s="29" t="s">
        <v>543</v>
      </c>
      <c r="F8" s="29" t="s">
        <v>424</v>
      </c>
      <c r="H8" t="s">
        <v>276</v>
      </c>
      <c r="I8" s="66" t="s">
        <v>4</v>
      </c>
      <c r="J8" s="28">
        <v>0.3125</v>
      </c>
      <c r="L8" t="s">
        <v>500</v>
      </c>
    </row>
    <row r="9" spans="1:12">
      <c r="A9" s="18">
        <v>8</v>
      </c>
      <c r="B9" t="s">
        <v>424</v>
      </c>
      <c r="C9" s="29" t="s">
        <v>391</v>
      </c>
      <c r="E9" s="29" t="s">
        <v>544</v>
      </c>
      <c r="F9" s="29" t="s">
        <v>422</v>
      </c>
      <c r="I9" s="18" t="s">
        <v>7</v>
      </c>
      <c r="J9" s="28">
        <v>0.32291666666666702</v>
      </c>
      <c r="L9" t="s">
        <v>501</v>
      </c>
    </row>
    <row r="10" spans="1:12">
      <c r="A10" s="18">
        <v>9</v>
      </c>
      <c r="B10" t="s">
        <v>487</v>
      </c>
      <c r="C10" s="29" t="s">
        <v>279</v>
      </c>
      <c r="E10" s="29" t="s">
        <v>549</v>
      </c>
      <c r="F10" s="29" t="s">
        <v>422</v>
      </c>
      <c r="I10" s="18" t="s">
        <v>8</v>
      </c>
      <c r="J10" s="28">
        <v>0.33333333333333298</v>
      </c>
      <c r="L10" t="s">
        <v>502</v>
      </c>
    </row>
    <row r="11" spans="1:12">
      <c r="A11" s="18">
        <v>10</v>
      </c>
      <c r="B11" t="s">
        <v>487</v>
      </c>
      <c r="C11" s="29" t="s">
        <v>225</v>
      </c>
      <c r="E11" s="29" t="s">
        <v>550</v>
      </c>
      <c r="F11" s="29" t="s">
        <v>424</v>
      </c>
      <c r="I11" s="18" t="s">
        <v>9</v>
      </c>
      <c r="J11" s="28">
        <v>0.34375</v>
      </c>
      <c r="L11" t="s">
        <v>503</v>
      </c>
    </row>
    <row r="12" spans="1:12">
      <c r="A12" s="18">
        <v>11</v>
      </c>
      <c r="B12" t="s">
        <v>487</v>
      </c>
      <c r="C12" s="29" t="s">
        <v>226</v>
      </c>
      <c r="E12" s="384" t="s">
        <v>616</v>
      </c>
      <c r="F12" s="384" t="s">
        <v>426</v>
      </c>
      <c r="I12" s="18" t="s">
        <v>10</v>
      </c>
      <c r="J12" s="28">
        <v>0.35416666666666702</v>
      </c>
      <c r="L12" t="s">
        <v>504</v>
      </c>
    </row>
    <row r="13" spans="1:12">
      <c r="A13" s="18">
        <v>12</v>
      </c>
      <c r="B13" t="s">
        <v>424</v>
      </c>
      <c r="C13" s="29" t="s">
        <v>392</v>
      </c>
      <c r="E13" s="29" t="s">
        <v>545</v>
      </c>
      <c r="F13" s="29" t="s">
        <v>422</v>
      </c>
      <c r="I13" s="18" t="s">
        <v>11</v>
      </c>
      <c r="J13" s="28">
        <v>0.36458333333333398</v>
      </c>
      <c r="L13" t="s">
        <v>505</v>
      </c>
    </row>
    <row r="14" spans="1:12">
      <c r="A14" s="18">
        <v>13</v>
      </c>
      <c r="B14" t="s">
        <v>424</v>
      </c>
      <c r="C14" s="29" t="s">
        <v>227</v>
      </c>
      <c r="E14" s="29" t="s">
        <v>413</v>
      </c>
      <c r="F14" s="29" t="s">
        <v>425</v>
      </c>
      <c r="I14" s="18" t="s">
        <v>12</v>
      </c>
      <c r="J14" s="28">
        <v>0.375</v>
      </c>
      <c r="L14" t="s">
        <v>506</v>
      </c>
    </row>
    <row r="15" spans="1:12">
      <c r="A15" s="18">
        <v>14</v>
      </c>
      <c r="B15" t="s">
        <v>488</v>
      </c>
      <c r="C15" s="29" t="s">
        <v>393</v>
      </c>
      <c r="E15" s="29" t="s">
        <v>414</v>
      </c>
      <c r="F15" s="29" t="s">
        <v>422</v>
      </c>
      <c r="I15" s="18" t="s">
        <v>13</v>
      </c>
      <c r="J15" s="28">
        <v>0.38541666666666702</v>
      </c>
      <c r="L15" t="s">
        <v>507</v>
      </c>
    </row>
    <row r="16" spans="1:12">
      <c r="A16" s="18">
        <v>15</v>
      </c>
      <c r="B16" t="s">
        <v>488</v>
      </c>
      <c r="C16" s="29" t="s">
        <v>394</v>
      </c>
      <c r="E16" s="29" t="s">
        <v>546</v>
      </c>
      <c r="F16" s="29" t="s">
        <v>422</v>
      </c>
      <c r="J16" s="28">
        <v>0.39583333333333398</v>
      </c>
      <c r="L16" t="s">
        <v>508</v>
      </c>
    </row>
    <row r="17" spans="1:12">
      <c r="A17" s="18">
        <v>16</v>
      </c>
      <c r="B17" t="s">
        <v>424</v>
      </c>
      <c r="C17" s="29" t="s">
        <v>228</v>
      </c>
      <c r="E17" s="29" t="s">
        <v>617</v>
      </c>
      <c r="F17" s="29" t="s">
        <v>422</v>
      </c>
      <c r="J17" s="28">
        <v>0.40625</v>
      </c>
      <c r="L17" t="s">
        <v>509</v>
      </c>
    </row>
    <row r="18" spans="1:12">
      <c r="A18" s="18">
        <v>17</v>
      </c>
      <c r="B18" t="s">
        <v>424</v>
      </c>
      <c r="C18" s="29" t="s">
        <v>229</v>
      </c>
      <c r="E18" s="29" t="s">
        <v>618</v>
      </c>
      <c r="F18" s="29" t="s">
        <v>422</v>
      </c>
      <c r="J18" s="28">
        <v>0.41666666666666702</v>
      </c>
      <c r="L18" t="s">
        <v>510</v>
      </c>
    </row>
    <row r="19" spans="1:12">
      <c r="A19" s="18">
        <v>18</v>
      </c>
      <c r="B19" t="s">
        <v>424</v>
      </c>
      <c r="C19" s="29" t="s">
        <v>280</v>
      </c>
      <c r="E19" s="29" t="s">
        <v>619</v>
      </c>
      <c r="F19" s="29" t="s">
        <v>426</v>
      </c>
      <c r="J19" s="28">
        <v>0.42708333333333398</v>
      </c>
      <c r="L19" t="s">
        <v>511</v>
      </c>
    </row>
    <row r="20" spans="1:12">
      <c r="A20" s="18">
        <v>19</v>
      </c>
      <c r="B20" t="s">
        <v>424</v>
      </c>
      <c r="C20" s="29" t="s">
        <v>281</v>
      </c>
      <c r="E20" s="384" t="s">
        <v>620</v>
      </c>
      <c r="F20" s="384" t="s">
        <v>422</v>
      </c>
      <c r="J20" s="28">
        <v>0.4375</v>
      </c>
      <c r="L20" t="s">
        <v>512</v>
      </c>
    </row>
    <row r="21" spans="1:12">
      <c r="A21" s="18">
        <v>20</v>
      </c>
      <c r="B21" t="s">
        <v>424</v>
      </c>
      <c r="C21" s="29" t="s">
        <v>395</v>
      </c>
      <c r="E21" s="29" t="s">
        <v>220</v>
      </c>
      <c r="F21" s="29" t="s">
        <v>422</v>
      </c>
      <c r="J21" s="28">
        <v>0.44791666666666702</v>
      </c>
      <c r="L21" t="s">
        <v>513</v>
      </c>
    </row>
    <row r="22" spans="1:12">
      <c r="A22" s="18">
        <v>21</v>
      </c>
      <c r="B22" t="s">
        <v>424</v>
      </c>
      <c r="C22" s="29" t="s">
        <v>282</v>
      </c>
      <c r="E22" s="29" t="s">
        <v>547</v>
      </c>
      <c r="F22" s="29" t="s">
        <v>422</v>
      </c>
      <c r="J22" s="28">
        <v>0.45833333333333398</v>
      </c>
      <c r="L22" t="s">
        <v>514</v>
      </c>
    </row>
    <row r="23" spans="1:12">
      <c r="A23" s="18">
        <v>22</v>
      </c>
      <c r="B23" t="s">
        <v>424</v>
      </c>
      <c r="C23" s="29" t="s">
        <v>396</v>
      </c>
      <c r="E23" s="29" t="s">
        <v>415</v>
      </c>
      <c r="F23" s="29" t="s">
        <v>422</v>
      </c>
      <c r="J23" s="28">
        <v>0.46875</v>
      </c>
      <c r="L23" t="s">
        <v>515</v>
      </c>
    </row>
    <row r="24" spans="1:12">
      <c r="A24" s="18">
        <v>23</v>
      </c>
      <c r="B24" s="383" t="s">
        <v>424</v>
      </c>
      <c r="C24" s="384" t="s">
        <v>587</v>
      </c>
      <c r="E24" s="29" t="s">
        <v>266</v>
      </c>
      <c r="J24" s="28">
        <v>0.47916666666666702</v>
      </c>
      <c r="L24" t="s">
        <v>516</v>
      </c>
    </row>
    <row r="25" spans="1:12">
      <c r="A25" s="18">
        <v>24</v>
      </c>
      <c r="B25" t="s">
        <v>487</v>
      </c>
      <c r="C25" s="29" t="s">
        <v>459</v>
      </c>
      <c r="D25" s="29"/>
      <c r="J25" s="28">
        <v>0.48958333333333398</v>
      </c>
      <c r="L25" t="s">
        <v>517</v>
      </c>
    </row>
    <row r="26" spans="1:12">
      <c r="A26" s="18">
        <v>25</v>
      </c>
      <c r="B26" t="s">
        <v>487</v>
      </c>
      <c r="C26" s="384" t="s">
        <v>588</v>
      </c>
      <c r="J26" s="28">
        <v>0.5</v>
      </c>
      <c r="L26" t="s">
        <v>518</v>
      </c>
    </row>
    <row r="27" spans="1:12">
      <c r="A27" s="18">
        <v>26</v>
      </c>
      <c r="B27" t="s">
        <v>487</v>
      </c>
      <c r="C27" s="384" t="s">
        <v>230</v>
      </c>
      <c r="J27" s="28">
        <v>0.51041666666666696</v>
      </c>
      <c r="L27" t="s">
        <v>519</v>
      </c>
    </row>
    <row r="28" spans="1:12">
      <c r="A28" s="18">
        <v>27</v>
      </c>
      <c r="B28" t="s">
        <v>487</v>
      </c>
      <c r="C28" s="29" t="s">
        <v>283</v>
      </c>
      <c r="D28" t="s">
        <v>266</v>
      </c>
      <c r="J28" s="28">
        <v>0.52083333333333404</v>
      </c>
      <c r="L28" t="s">
        <v>520</v>
      </c>
    </row>
    <row r="29" spans="1:12">
      <c r="A29" s="18">
        <v>28</v>
      </c>
      <c r="B29" t="s">
        <v>489</v>
      </c>
      <c r="C29" s="29" t="s">
        <v>284</v>
      </c>
      <c r="J29" s="28">
        <v>0.53125</v>
      </c>
      <c r="L29" t="s">
        <v>521</v>
      </c>
    </row>
    <row r="30" spans="1:12">
      <c r="A30" s="18">
        <v>29</v>
      </c>
      <c r="B30" t="s">
        <v>490</v>
      </c>
      <c r="C30" s="29" t="s">
        <v>397</v>
      </c>
      <c r="J30" s="28">
        <v>0.54166666666666696</v>
      </c>
      <c r="L30" s="383" t="s">
        <v>621</v>
      </c>
    </row>
    <row r="31" spans="1:12">
      <c r="A31" s="18">
        <v>30</v>
      </c>
      <c r="B31" t="s">
        <v>424</v>
      </c>
      <c r="C31" s="384" t="s">
        <v>589</v>
      </c>
      <c r="J31" s="28">
        <v>0.55208333333333404</v>
      </c>
      <c r="L31" t="s">
        <v>384</v>
      </c>
    </row>
    <row r="32" spans="1:12">
      <c r="A32" s="18">
        <v>31</v>
      </c>
      <c r="B32" t="s">
        <v>487</v>
      </c>
      <c r="C32" s="29" t="s">
        <v>231</v>
      </c>
      <c r="J32" s="28">
        <v>0.562500000000001</v>
      </c>
      <c r="L32" t="s">
        <v>622</v>
      </c>
    </row>
    <row r="33" spans="1:12">
      <c r="A33" s="18">
        <v>32</v>
      </c>
      <c r="B33" t="s">
        <v>487</v>
      </c>
      <c r="C33" s="29" t="s">
        <v>285</v>
      </c>
      <c r="J33" s="28">
        <v>0.57291666666666696</v>
      </c>
      <c r="L33" t="s">
        <v>522</v>
      </c>
    </row>
    <row r="34" spans="1:12">
      <c r="A34" s="18">
        <v>33</v>
      </c>
      <c r="B34" t="s">
        <v>487</v>
      </c>
      <c r="C34" s="29" t="s">
        <v>286</v>
      </c>
      <c r="J34" s="28">
        <v>0.58333333333333404</v>
      </c>
      <c r="L34" t="s">
        <v>523</v>
      </c>
    </row>
    <row r="35" spans="1:12">
      <c r="A35" s="18">
        <v>34</v>
      </c>
      <c r="B35" t="s">
        <v>487</v>
      </c>
      <c r="C35" s="29" t="s">
        <v>232</v>
      </c>
      <c r="J35" s="28">
        <v>0.593750000000001</v>
      </c>
      <c r="L35" t="s">
        <v>524</v>
      </c>
    </row>
    <row r="36" spans="1:12">
      <c r="A36" s="18">
        <v>35</v>
      </c>
      <c r="B36" t="s">
        <v>424</v>
      </c>
      <c r="C36" s="29" t="s">
        <v>398</v>
      </c>
      <c r="J36" s="28">
        <v>0.60416666666666696</v>
      </c>
      <c r="L36" t="s">
        <v>525</v>
      </c>
    </row>
    <row r="37" spans="1:12">
      <c r="A37" s="18">
        <v>36</v>
      </c>
      <c r="B37" t="s">
        <v>424</v>
      </c>
      <c r="C37" s="384" t="s">
        <v>590</v>
      </c>
      <c r="J37" s="28">
        <v>0.61458333333333404</v>
      </c>
      <c r="L37" t="s">
        <v>526</v>
      </c>
    </row>
    <row r="38" spans="1:12">
      <c r="A38" s="18">
        <v>37</v>
      </c>
      <c r="B38" t="s">
        <v>424</v>
      </c>
      <c r="C38" s="29" t="s">
        <v>233</v>
      </c>
      <c r="J38" s="28">
        <v>0.625000000000001</v>
      </c>
      <c r="L38" t="s">
        <v>527</v>
      </c>
    </row>
    <row r="39" spans="1:12">
      <c r="A39" s="18">
        <v>38</v>
      </c>
      <c r="B39" t="s">
        <v>487</v>
      </c>
      <c r="C39" s="29" t="s">
        <v>234</v>
      </c>
      <c r="J39" s="28">
        <v>0.63541666666666696</v>
      </c>
      <c r="L39" t="s">
        <v>528</v>
      </c>
    </row>
    <row r="40" spans="1:12">
      <c r="A40" s="18">
        <v>39</v>
      </c>
      <c r="B40" t="s">
        <v>487</v>
      </c>
      <c r="C40" s="29" t="s">
        <v>399</v>
      </c>
      <c r="J40" s="28">
        <v>0.64583333333333404</v>
      </c>
      <c r="L40" t="s">
        <v>529</v>
      </c>
    </row>
    <row r="41" spans="1:12">
      <c r="A41" s="18">
        <v>40</v>
      </c>
      <c r="B41" t="s">
        <v>487</v>
      </c>
      <c r="C41" s="29" t="s">
        <v>287</v>
      </c>
      <c r="J41" s="28">
        <v>0.656250000000001</v>
      </c>
      <c r="L41" t="s">
        <v>530</v>
      </c>
    </row>
    <row r="42" spans="1:12">
      <c r="A42" s="18">
        <v>41</v>
      </c>
      <c r="B42" t="s">
        <v>424</v>
      </c>
      <c r="C42" s="29" t="s">
        <v>460</v>
      </c>
      <c r="J42" s="28">
        <v>0.66666666666666696</v>
      </c>
      <c r="L42" t="s">
        <v>531</v>
      </c>
    </row>
    <row r="43" spans="1:12">
      <c r="A43" s="18">
        <v>42</v>
      </c>
      <c r="B43" t="s">
        <v>424</v>
      </c>
      <c r="C43" s="29" t="s">
        <v>288</v>
      </c>
      <c r="J43" s="28">
        <v>0.67708333333333404</v>
      </c>
      <c r="L43" t="s">
        <v>532</v>
      </c>
    </row>
    <row r="44" spans="1:12">
      <c r="A44" s="18">
        <v>43</v>
      </c>
      <c r="B44" t="s">
        <v>487</v>
      </c>
      <c r="C44" s="29" t="s">
        <v>235</v>
      </c>
      <c r="J44" s="28">
        <v>0.687500000000001</v>
      </c>
      <c r="L44" t="s">
        <v>533</v>
      </c>
    </row>
    <row r="45" spans="1:12">
      <c r="A45" s="18">
        <v>44</v>
      </c>
      <c r="B45" t="s">
        <v>424</v>
      </c>
      <c r="C45" s="29" t="s">
        <v>400</v>
      </c>
      <c r="J45" s="28">
        <v>0.69791666666666696</v>
      </c>
      <c r="L45" t="s">
        <v>534</v>
      </c>
    </row>
    <row r="46" spans="1:12">
      <c r="A46" s="18">
        <v>45</v>
      </c>
      <c r="B46" t="s">
        <v>424</v>
      </c>
      <c r="C46" s="29" t="s">
        <v>401</v>
      </c>
      <c r="J46" s="28">
        <v>0.70833333333333404</v>
      </c>
      <c r="L46" t="s">
        <v>535</v>
      </c>
    </row>
    <row r="47" spans="1:12">
      <c r="A47" s="18">
        <v>46</v>
      </c>
      <c r="B47" t="s">
        <v>424</v>
      </c>
      <c r="C47" s="29" t="s">
        <v>236</v>
      </c>
      <c r="J47" s="28">
        <v>0.718750000000001</v>
      </c>
      <c r="L47" t="s">
        <v>536</v>
      </c>
    </row>
    <row r="48" spans="1:12">
      <c r="A48" s="18">
        <v>47</v>
      </c>
      <c r="B48" t="s">
        <v>424</v>
      </c>
      <c r="C48" s="29" t="s">
        <v>461</v>
      </c>
      <c r="J48" s="28">
        <v>0.72916666666666796</v>
      </c>
      <c r="L48" t="s">
        <v>537</v>
      </c>
    </row>
    <row r="49" spans="1:12">
      <c r="A49" s="18">
        <v>48</v>
      </c>
      <c r="B49" t="s">
        <v>491</v>
      </c>
      <c r="C49" s="29" t="s">
        <v>462</v>
      </c>
      <c r="J49" s="28">
        <v>0.73958333333333404</v>
      </c>
      <c r="L49" t="s">
        <v>538</v>
      </c>
    </row>
    <row r="50" spans="1:12">
      <c r="A50" s="18">
        <v>49</v>
      </c>
      <c r="B50" t="s">
        <v>492</v>
      </c>
      <c r="C50" s="384" t="s">
        <v>591</v>
      </c>
      <c r="J50" s="28">
        <v>0.750000000000001</v>
      </c>
      <c r="L50" t="s">
        <v>539</v>
      </c>
    </row>
    <row r="51" spans="1:12">
      <c r="A51" s="18">
        <v>50</v>
      </c>
      <c r="B51" t="s">
        <v>424</v>
      </c>
      <c r="C51" s="29" t="s">
        <v>463</v>
      </c>
      <c r="J51" s="28">
        <v>0.76041666666666796</v>
      </c>
      <c r="L51" t="s">
        <v>540</v>
      </c>
    </row>
    <row r="52" spans="1:12">
      <c r="A52" s="18">
        <v>51</v>
      </c>
      <c r="B52" t="s">
        <v>487</v>
      </c>
      <c r="C52" s="29" t="s">
        <v>464</v>
      </c>
      <c r="J52" s="28">
        <v>0.77083333333333404</v>
      </c>
      <c r="L52" t="s">
        <v>541</v>
      </c>
    </row>
    <row r="53" spans="1:12">
      <c r="A53" s="18">
        <v>52</v>
      </c>
      <c r="B53" t="s">
        <v>424</v>
      </c>
      <c r="C53" s="29" t="s">
        <v>465</v>
      </c>
      <c r="J53" s="28">
        <v>0.781250000000001</v>
      </c>
      <c r="L53" t="s">
        <v>266</v>
      </c>
    </row>
    <row r="54" spans="1:12">
      <c r="A54" s="18">
        <v>53</v>
      </c>
      <c r="B54" t="s">
        <v>424</v>
      </c>
      <c r="C54" s="29" t="s">
        <v>466</v>
      </c>
      <c r="J54" s="28">
        <v>0.79166666666666796</v>
      </c>
    </row>
    <row r="55" spans="1:12">
      <c r="A55" s="18">
        <v>54</v>
      </c>
      <c r="B55" t="s">
        <v>487</v>
      </c>
      <c r="C55" s="29" t="s">
        <v>237</v>
      </c>
      <c r="J55" s="28">
        <v>0.80208333333333404</v>
      </c>
    </row>
    <row r="56" spans="1:12">
      <c r="A56" s="18">
        <v>55</v>
      </c>
      <c r="B56" t="s">
        <v>487</v>
      </c>
      <c r="C56" s="29" t="s">
        <v>238</v>
      </c>
      <c r="J56" s="28">
        <v>0.812500000000001</v>
      </c>
    </row>
    <row r="57" spans="1:12">
      <c r="A57" s="18">
        <v>56</v>
      </c>
      <c r="B57" t="s">
        <v>487</v>
      </c>
      <c r="C57" s="29" t="s">
        <v>402</v>
      </c>
      <c r="J57" s="28">
        <v>0.82291666666666796</v>
      </c>
    </row>
    <row r="58" spans="1:12">
      <c r="A58" s="18">
        <v>57</v>
      </c>
      <c r="B58" t="s">
        <v>487</v>
      </c>
      <c r="C58" s="29" t="s">
        <v>467</v>
      </c>
      <c r="J58" s="28">
        <v>0.83333333333333404</v>
      </c>
    </row>
    <row r="59" spans="1:12">
      <c r="A59" s="18">
        <v>58</v>
      </c>
      <c r="B59" t="s">
        <v>487</v>
      </c>
      <c r="C59" s="29" t="s">
        <v>239</v>
      </c>
      <c r="J59" s="28">
        <v>0.843750000000001</v>
      </c>
    </row>
    <row r="60" spans="1:12">
      <c r="A60" s="18">
        <v>59</v>
      </c>
      <c r="B60" t="s">
        <v>487</v>
      </c>
      <c r="C60" s="29" t="s">
        <v>240</v>
      </c>
      <c r="J60" s="28">
        <v>0.85416666666666796</v>
      </c>
    </row>
    <row r="61" spans="1:12">
      <c r="A61" s="18">
        <v>60</v>
      </c>
      <c r="B61" t="s">
        <v>487</v>
      </c>
      <c r="C61" s="29" t="s">
        <v>468</v>
      </c>
      <c r="J61" s="28">
        <v>0.86458333333333404</v>
      </c>
    </row>
    <row r="62" spans="1:12">
      <c r="A62" s="18">
        <v>61</v>
      </c>
      <c r="B62" t="s">
        <v>487</v>
      </c>
      <c r="C62" s="29" t="s">
        <v>241</v>
      </c>
      <c r="J62" s="28">
        <v>0.875000000000001</v>
      </c>
    </row>
    <row r="63" spans="1:12">
      <c r="A63" s="18">
        <v>62</v>
      </c>
      <c r="B63" t="s">
        <v>487</v>
      </c>
      <c r="C63" s="29" t="s">
        <v>242</v>
      </c>
      <c r="J63" s="28">
        <v>0.88541666666666796</v>
      </c>
    </row>
    <row r="64" spans="1:12">
      <c r="A64" s="18">
        <v>63</v>
      </c>
      <c r="B64" t="s">
        <v>487</v>
      </c>
      <c r="C64" s="29" t="s">
        <v>289</v>
      </c>
      <c r="J64" s="28">
        <v>0.89583333333333404</v>
      </c>
    </row>
    <row r="65" spans="1:10">
      <c r="A65" s="18">
        <v>64</v>
      </c>
      <c r="B65" t="s">
        <v>487</v>
      </c>
      <c r="C65" s="29" t="s">
        <v>290</v>
      </c>
      <c r="J65" s="28">
        <v>0.906250000000001</v>
      </c>
    </row>
    <row r="66" spans="1:10">
      <c r="A66" s="18">
        <v>65</v>
      </c>
      <c r="B66" t="s">
        <v>487</v>
      </c>
      <c r="C66" s="29" t="s">
        <v>243</v>
      </c>
      <c r="J66" s="28">
        <v>0.91666666666666796</v>
      </c>
    </row>
    <row r="67" spans="1:10">
      <c r="A67" s="18">
        <v>66</v>
      </c>
      <c r="B67" t="s">
        <v>487</v>
      </c>
      <c r="C67" s="384" t="s">
        <v>592</v>
      </c>
      <c r="J67" s="28">
        <v>0.92708333333333504</v>
      </c>
    </row>
    <row r="68" spans="1:10">
      <c r="A68" s="18">
        <v>67</v>
      </c>
      <c r="B68" t="s">
        <v>487</v>
      </c>
      <c r="C68" s="29" t="s">
        <v>291</v>
      </c>
      <c r="J68" s="28">
        <v>0.937500000000001</v>
      </c>
    </row>
    <row r="69" spans="1:10">
      <c r="A69" s="18">
        <v>68</v>
      </c>
      <c r="B69" t="s">
        <v>487</v>
      </c>
      <c r="C69" s="29" t="s">
        <v>292</v>
      </c>
      <c r="J69" s="28">
        <v>0.94791666666666796</v>
      </c>
    </row>
    <row r="70" spans="1:10">
      <c r="A70" s="18">
        <v>69</v>
      </c>
      <c r="B70" t="s">
        <v>487</v>
      </c>
      <c r="C70" s="29" t="s">
        <v>403</v>
      </c>
      <c r="J70" s="28">
        <v>0.95833333333333504</v>
      </c>
    </row>
    <row r="71" spans="1:10">
      <c r="A71" s="18">
        <v>70</v>
      </c>
      <c r="B71" t="s">
        <v>487</v>
      </c>
      <c r="C71" s="29" t="s">
        <v>469</v>
      </c>
      <c r="J71" s="28">
        <v>0.968750000000001</v>
      </c>
    </row>
    <row r="72" spans="1:10">
      <c r="A72" s="18">
        <v>71</v>
      </c>
      <c r="B72" t="s">
        <v>424</v>
      </c>
      <c r="C72" s="384" t="s">
        <v>593</v>
      </c>
      <c r="J72" s="28">
        <v>0.97916666666666796</v>
      </c>
    </row>
    <row r="73" spans="1:10">
      <c r="A73" s="18">
        <v>72</v>
      </c>
      <c r="B73" t="s">
        <v>487</v>
      </c>
      <c r="C73" s="29" t="s">
        <v>244</v>
      </c>
      <c r="J73" s="28">
        <v>0.98958333333333504</v>
      </c>
    </row>
    <row r="74" spans="1:10">
      <c r="A74" s="18">
        <v>73</v>
      </c>
      <c r="B74" s="383" t="s">
        <v>424</v>
      </c>
      <c r="C74" s="384" t="s">
        <v>594</v>
      </c>
      <c r="J74" s="28">
        <v>1</v>
      </c>
    </row>
    <row r="75" spans="1:10">
      <c r="A75" s="18">
        <v>74</v>
      </c>
      <c r="B75" s="383" t="s">
        <v>424</v>
      </c>
      <c r="C75" s="384" t="s">
        <v>595</v>
      </c>
    </row>
    <row r="76" spans="1:10">
      <c r="A76" s="18">
        <v>75</v>
      </c>
      <c r="B76" s="383" t="s">
        <v>424</v>
      </c>
      <c r="C76" s="384" t="s">
        <v>596</v>
      </c>
    </row>
    <row r="77" spans="1:10">
      <c r="A77" s="18">
        <v>76</v>
      </c>
      <c r="B77" s="383" t="s">
        <v>424</v>
      </c>
      <c r="C77" s="384" t="s">
        <v>597</v>
      </c>
    </row>
    <row r="78" spans="1:10">
      <c r="A78" s="18">
        <v>77</v>
      </c>
      <c r="B78" t="s">
        <v>424</v>
      </c>
      <c r="C78" s="29" t="s">
        <v>245</v>
      </c>
    </row>
    <row r="79" spans="1:10">
      <c r="A79" s="18">
        <v>78</v>
      </c>
      <c r="B79" t="s">
        <v>424</v>
      </c>
      <c r="C79" s="384" t="s">
        <v>598</v>
      </c>
    </row>
    <row r="80" spans="1:10">
      <c r="A80" s="18">
        <v>79</v>
      </c>
      <c r="B80" t="s">
        <v>424</v>
      </c>
      <c r="C80" s="29" t="s">
        <v>404</v>
      </c>
    </row>
    <row r="81" spans="1:3">
      <c r="A81" s="18">
        <v>80</v>
      </c>
      <c r="B81" t="s">
        <v>424</v>
      </c>
      <c r="C81" s="29" t="s">
        <v>293</v>
      </c>
    </row>
    <row r="82" spans="1:3">
      <c r="A82" s="18">
        <v>81</v>
      </c>
      <c r="B82" t="s">
        <v>424</v>
      </c>
      <c r="C82" s="384" t="s">
        <v>599</v>
      </c>
    </row>
    <row r="83" spans="1:3">
      <c r="A83" s="18">
        <v>82</v>
      </c>
      <c r="B83" t="s">
        <v>424</v>
      </c>
      <c r="C83" s="29" t="s">
        <v>405</v>
      </c>
    </row>
    <row r="84" spans="1:3">
      <c r="A84" s="18">
        <v>83</v>
      </c>
      <c r="B84" t="s">
        <v>424</v>
      </c>
      <c r="C84" s="29" t="s">
        <v>294</v>
      </c>
    </row>
    <row r="85" spans="1:3">
      <c r="A85" s="18">
        <v>84</v>
      </c>
      <c r="B85" t="s">
        <v>424</v>
      </c>
      <c r="C85" s="29" t="s">
        <v>246</v>
      </c>
    </row>
    <row r="86" spans="1:3">
      <c r="A86" s="18">
        <v>85</v>
      </c>
      <c r="B86" t="s">
        <v>424</v>
      </c>
      <c r="C86" s="384" t="s">
        <v>600</v>
      </c>
    </row>
    <row r="87" spans="1:3">
      <c r="A87" s="18">
        <v>86</v>
      </c>
      <c r="B87" t="s">
        <v>487</v>
      </c>
      <c r="C87" s="29" t="s">
        <v>295</v>
      </c>
    </row>
    <row r="88" spans="1:3">
      <c r="A88" s="18">
        <v>87</v>
      </c>
      <c r="B88" t="s">
        <v>487</v>
      </c>
      <c r="C88" s="29" t="s">
        <v>296</v>
      </c>
    </row>
    <row r="89" spans="1:3">
      <c r="A89" s="18">
        <v>88</v>
      </c>
      <c r="B89" t="s">
        <v>487</v>
      </c>
      <c r="C89" s="29" t="s">
        <v>247</v>
      </c>
    </row>
    <row r="90" spans="1:3">
      <c r="A90" s="18">
        <v>89</v>
      </c>
      <c r="B90" t="s">
        <v>487</v>
      </c>
      <c r="C90" s="29" t="s">
        <v>297</v>
      </c>
    </row>
    <row r="91" spans="1:3">
      <c r="A91" s="18">
        <v>90</v>
      </c>
      <c r="B91" t="s">
        <v>423</v>
      </c>
      <c r="C91" s="29" t="s">
        <v>406</v>
      </c>
    </row>
    <row r="92" spans="1:3">
      <c r="A92" s="18">
        <v>91</v>
      </c>
      <c r="B92" t="s">
        <v>487</v>
      </c>
      <c r="C92" s="384" t="s">
        <v>601</v>
      </c>
    </row>
    <row r="93" spans="1:3">
      <c r="A93" s="18">
        <v>92</v>
      </c>
      <c r="B93" t="s">
        <v>424</v>
      </c>
      <c r="C93" s="384" t="s">
        <v>602</v>
      </c>
    </row>
    <row r="94" spans="1:3">
      <c r="A94" s="18">
        <v>93</v>
      </c>
      <c r="B94" t="s">
        <v>487</v>
      </c>
      <c r="C94" s="29" t="s">
        <v>248</v>
      </c>
    </row>
    <row r="95" spans="1:3">
      <c r="A95" s="18">
        <v>94</v>
      </c>
      <c r="B95" t="s">
        <v>487</v>
      </c>
      <c r="C95" s="29" t="s">
        <v>407</v>
      </c>
    </row>
    <row r="96" spans="1:3">
      <c r="A96" s="18">
        <v>95</v>
      </c>
      <c r="B96" t="s">
        <v>487</v>
      </c>
      <c r="C96" s="61" t="s">
        <v>408</v>
      </c>
    </row>
    <row r="97" spans="1:3">
      <c r="A97" s="18">
        <v>96</v>
      </c>
      <c r="B97" t="s">
        <v>487</v>
      </c>
      <c r="C97" s="29" t="s">
        <v>409</v>
      </c>
    </row>
    <row r="98" spans="1:3">
      <c r="A98" s="18">
        <v>97</v>
      </c>
      <c r="B98" t="s">
        <v>487</v>
      </c>
      <c r="C98" s="29" t="s">
        <v>298</v>
      </c>
    </row>
    <row r="99" spans="1:3">
      <c r="A99" s="18">
        <v>98</v>
      </c>
      <c r="B99" t="s">
        <v>423</v>
      </c>
      <c r="C99" s="29" t="s">
        <v>470</v>
      </c>
    </row>
    <row r="100" spans="1:3">
      <c r="A100" s="18">
        <v>99</v>
      </c>
      <c r="B100" t="s">
        <v>423</v>
      </c>
      <c r="C100" s="29" t="s">
        <v>471</v>
      </c>
    </row>
    <row r="101" spans="1:3">
      <c r="A101" s="18">
        <v>100</v>
      </c>
      <c r="B101" t="s">
        <v>424</v>
      </c>
      <c r="C101" s="384" t="s">
        <v>603</v>
      </c>
    </row>
    <row r="102" spans="1:3">
      <c r="A102" s="18">
        <v>101</v>
      </c>
      <c r="B102" t="s">
        <v>424</v>
      </c>
      <c r="C102" s="29" t="s">
        <v>384</v>
      </c>
    </row>
    <row r="103" spans="1:3">
      <c r="A103" s="18">
        <v>102</v>
      </c>
      <c r="B103" t="s">
        <v>424</v>
      </c>
      <c r="C103" s="384" t="s">
        <v>604</v>
      </c>
    </row>
    <row r="104" spans="1:3">
      <c r="A104" s="18">
        <v>103</v>
      </c>
      <c r="B104" t="s">
        <v>424</v>
      </c>
      <c r="C104" s="29" t="s">
        <v>472</v>
      </c>
    </row>
    <row r="105" spans="1:3">
      <c r="A105" s="18">
        <v>104</v>
      </c>
      <c r="B105" t="s">
        <v>424</v>
      </c>
      <c r="C105" s="384" t="s">
        <v>605</v>
      </c>
    </row>
    <row r="106" spans="1:3">
      <c r="A106" s="18">
        <v>105</v>
      </c>
      <c r="B106" t="s">
        <v>423</v>
      </c>
      <c r="C106" s="29" t="s">
        <v>385</v>
      </c>
    </row>
    <row r="107" spans="1:3">
      <c r="A107" s="18">
        <v>106</v>
      </c>
      <c r="B107" t="s">
        <v>424</v>
      </c>
      <c r="C107" s="29" t="s">
        <v>473</v>
      </c>
    </row>
    <row r="108" spans="1:3">
      <c r="A108" s="18">
        <v>107</v>
      </c>
      <c r="B108" t="s">
        <v>423</v>
      </c>
      <c r="C108" s="29" t="s">
        <v>474</v>
      </c>
    </row>
    <row r="109" spans="1:3">
      <c r="A109" s="18">
        <v>108</v>
      </c>
      <c r="B109" t="s">
        <v>424</v>
      </c>
      <c r="C109" s="29" t="s">
        <v>475</v>
      </c>
    </row>
    <row r="110" spans="1:3">
      <c r="A110" s="18">
        <v>109</v>
      </c>
      <c r="B110" t="s">
        <v>423</v>
      </c>
      <c r="C110" s="29" t="s">
        <v>476</v>
      </c>
    </row>
    <row r="111" spans="1:3">
      <c r="A111" s="18">
        <v>110</v>
      </c>
      <c r="B111" t="s">
        <v>423</v>
      </c>
      <c r="C111" s="29" t="s">
        <v>477</v>
      </c>
    </row>
    <row r="112" spans="1:3">
      <c r="A112" s="18">
        <v>111</v>
      </c>
      <c r="B112" t="s">
        <v>424</v>
      </c>
      <c r="C112" s="29" t="s">
        <v>478</v>
      </c>
    </row>
    <row r="113" spans="1:3">
      <c r="A113" s="18">
        <v>112</v>
      </c>
      <c r="B113" t="s">
        <v>424</v>
      </c>
      <c r="C113" s="29" t="s">
        <v>479</v>
      </c>
    </row>
    <row r="114" spans="1:3">
      <c r="A114" s="18">
        <v>113</v>
      </c>
      <c r="B114" t="s">
        <v>487</v>
      </c>
      <c r="C114" s="29" t="s">
        <v>386</v>
      </c>
    </row>
    <row r="115" spans="1:3">
      <c r="A115" s="18">
        <v>114</v>
      </c>
      <c r="B115" t="s">
        <v>424</v>
      </c>
      <c r="C115" s="29" t="s">
        <v>480</v>
      </c>
    </row>
    <row r="116" spans="1:3">
      <c r="A116" s="18">
        <v>115</v>
      </c>
      <c r="B116" t="s">
        <v>424</v>
      </c>
      <c r="C116" s="29" t="s">
        <v>249</v>
      </c>
    </row>
    <row r="117" spans="1:3">
      <c r="A117" s="18">
        <v>116</v>
      </c>
      <c r="B117" t="s">
        <v>424</v>
      </c>
      <c r="C117" s="384" t="s">
        <v>606</v>
      </c>
    </row>
    <row r="118" spans="1:3">
      <c r="A118" s="18">
        <v>117</v>
      </c>
      <c r="B118" t="s">
        <v>487</v>
      </c>
      <c r="C118" s="29" t="s">
        <v>250</v>
      </c>
    </row>
    <row r="119" spans="1:3">
      <c r="A119" s="18">
        <v>118</v>
      </c>
      <c r="B119" t="s">
        <v>424</v>
      </c>
      <c r="C119" s="29" t="s">
        <v>251</v>
      </c>
    </row>
    <row r="120" spans="1:3">
      <c r="A120" s="18">
        <v>119</v>
      </c>
      <c r="B120" t="s">
        <v>487</v>
      </c>
      <c r="C120" s="29" t="s">
        <v>252</v>
      </c>
    </row>
    <row r="121" spans="1:3">
      <c r="A121" s="18">
        <v>120</v>
      </c>
      <c r="B121" t="s">
        <v>424</v>
      </c>
      <c r="C121" s="29" t="s">
        <v>410</v>
      </c>
    </row>
    <row r="122" spans="1:3">
      <c r="A122" s="18">
        <v>121</v>
      </c>
      <c r="B122" t="s">
        <v>424</v>
      </c>
      <c r="C122" s="29" t="s">
        <v>253</v>
      </c>
    </row>
    <row r="123" spans="1:3">
      <c r="A123" s="18">
        <v>122</v>
      </c>
      <c r="B123" t="s">
        <v>424</v>
      </c>
      <c r="C123" s="29" t="s">
        <v>254</v>
      </c>
    </row>
    <row r="124" spans="1:3">
      <c r="A124" s="18">
        <v>123</v>
      </c>
      <c r="B124" t="s">
        <v>424</v>
      </c>
      <c r="C124" s="29" t="s">
        <v>299</v>
      </c>
    </row>
    <row r="125" spans="1:3">
      <c r="A125" s="18">
        <v>124</v>
      </c>
      <c r="B125" t="s">
        <v>487</v>
      </c>
      <c r="C125" s="29" t="s">
        <v>255</v>
      </c>
    </row>
    <row r="126" spans="1:3">
      <c r="A126" s="18">
        <v>125</v>
      </c>
      <c r="B126" t="s">
        <v>424</v>
      </c>
      <c r="C126" s="29" t="s">
        <v>481</v>
      </c>
    </row>
    <row r="127" spans="1:3">
      <c r="A127" s="18">
        <v>126</v>
      </c>
      <c r="B127" t="s">
        <v>487</v>
      </c>
      <c r="C127" s="29" t="s">
        <v>256</v>
      </c>
    </row>
    <row r="128" spans="1:3">
      <c r="A128" s="18">
        <v>127</v>
      </c>
      <c r="B128" t="s">
        <v>424</v>
      </c>
      <c r="C128" s="384" t="s">
        <v>607</v>
      </c>
    </row>
    <row r="129" spans="1:3">
      <c r="A129" s="18">
        <v>128</v>
      </c>
      <c r="B129" t="s">
        <v>424</v>
      </c>
      <c r="C129" s="29" t="s">
        <v>387</v>
      </c>
    </row>
    <row r="130" spans="1:3">
      <c r="A130" s="18">
        <v>129</v>
      </c>
      <c r="B130" t="s">
        <v>487</v>
      </c>
      <c r="C130" s="29" t="s">
        <v>257</v>
      </c>
    </row>
    <row r="131" spans="1:3">
      <c r="A131" s="18">
        <v>130</v>
      </c>
      <c r="B131" t="s">
        <v>487</v>
      </c>
      <c r="C131" s="29" t="s">
        <v>258</v>
      </c>
    </row>
    <row r="132" spans="1:3">
      <c r="A132" s="18">
        <v>131</v>
      </c>
      <c r="B132" t="s">
        <v>487</v>
      </c>
      <c r="C132" s="29" t="s">
        <v>259</v>
      </c>
    </row>
    <row r="133" spans="1:3">
      <c r="A133" s="18">
        <v>132</v>
      </c>
      <c r="B133" t="s">
        <v>487</v>
      </c>
      <c r="C133" s="29" t="s">
        <v>300</v>
      </c>
    </row>
    <row r="134" spans="1:3">
      <c r="A134" s="18">
        <v>133</v>
      </c>
      <c r="B134" t="s">
        <v>424</v>
      </c>
      <c r="C134" s="29" t="s">
        <v>482</v>
      </c>
    </row>
    <row r="135" spans="1:3">
      <c r="A135" s="18">
        <v>134</v>
      </c>
      <c r="B135" t="s">
        <v>487</v>
      </c>
      <c r="C135" s="29" t="s">
        <v>483</v>
      </c>
    </row>
    <row r="136" spans="1:3">
      <c r="A136" s="18">
        <v>135</v>
      </c>
      <c r="B136" t="s">
        <v>424</v>
      </c>
      <c r="C136" s="29" t="s">
        <v>260</v>
      </c>
    </row>
    <row r="137" spans="1:3">
      <c r="A137" s="18">
        <v>136</v>
      </c>
      <c r="B137" t="s">
        <v>424</v>
      </c>
      <c r="C137" s="29" t="s">
        <v>301</v>
      </c>
    </row>
    <row r="138" spans="1:3">
      <c r="A138" s="18">
        <v>137</v>
      </c>
      <c r="B138" t="s">
        <v>487</v>
      </c>
      <c r="C138" s="29" t="s">
        <v>261</v>
      </c>
    </row>
    <row r="139" spans="1:3">
      <c r="A139" s="18">
        <v>138</v>
      </c>
      <c r="B139" t="s">
        <v>424</v>
      </c>
      <c r="C139" s="29" t="s">
        <v>262</v>
      </c>
    </row>
    <row r="140" spans="1:3">
      <c r="A140" s="18">
        <v>139</v>
      </c>
      <c r="B140" t="s">
        <v>424</v>
      </c>
      <c r="C140" s="29" t="s">
        <v>263</v>
      </c>
    </row>
    <row r="141" spans="1:3">
      <c r="A141" s="18">
        <v>140</v>
      </c>
      <c r="B141" t="s">
        <v>424</v>
      </c>
      <c r="C141" s="29" t="s">
        <v>302</v>
      </c>
    </row>
    <row r="142" spans="1:3">
      <c r="A142" s="18">
        <v>141</v>
      </c>
      <c r="B142" t="s">
        <v>424</v>
      </c>
      <c r="C142" s="29" t="s">
        <v>388</v>
      </c>
    </row>
    <row r="143" spans="1:3">
      <c r="A143" s="18">
        <v>142</v>
      </c>
      <c r="B143" t="s">
        <v>424</v>
      </c>
      <c r="C143" s="29" t="s">
        <v>484</v>
      </c>
    </row>
    <row r="144" spans="1:3">
      <c r="A144" s="18">
        <v>143</v>
      </c>
      <c r="B144" t="s">
        <v>424</v>
      </c>
      <c r="C144" s="29" t="s">
        <v>411</v>
      </c>
    </row>
    <row r="145" spans="1:3">
      <c r="A145" s="18">
        <v>144</v>
      </c>
      <c r="B145" t="s">
        <v>487</v>
      </c>
      <c r="C145" s="384" t="s">
        <v>608</v>
      </c>
    </row>
    <row r="146" spans="1:3">
      <c r="A146" s="18">
        <v>145</v>
      </c>
      <c r="B146" t="s">
        <v>487</v>
      </c>
      <c r="C146" s="384" t="s">
        <v>609</v>
      </c>
    </row>
    <row r="147" spans="1:3">
      <c r="A147" s="18">
        <v>146</v>
      </c>
      <c r="B147" t="s">
        <v>424</v>
      </c>
      <c r="C147" s="29" t="s">
        <v>389</v>
      </c>
    </row>
    <row r="148" spans="1:3">
      <c r="A148" s="18">
        <v>147</v>
      </c>
      <c r="B148" t="s">
        <v>424</v>
      </c>
      <c r="C148" s="29" t="s">
        <v>485</v>
      </c>
    </row>
    <row r="149" spans="1:3">
      <c r="A149" s="18">
        <v>148</v>
      </c>
      <c r="B149" t="s">
        <v>424</v>
      </c>
      <c r="C149" s="29" t="s">
        <v>264</v>
      </c>
    </row>
    <row r="150" spans="1:3">
      <c r="A150" s="18">
        <v>149</v>
      </c>
      <c r="B150" t="s">
        <v>487</v>
      </c>
      <c r="C150" s="384" t="s">
        <v>610</v>
      </c>
    </row>
    <row r="151" spans="1:3">
      <c r="A151" s="18">
        <v>150</v>
      </c>
      <c r="B151" t="s">
        <v>493</v>
      </c>
      <c r="C151" s="29" t="s">
        <v>486</v>
      </c>
    </row>
    <row r="152" spans="1:3">
      <c r="A152" s="18">
        <v>151</v>
      </c>
      <c r="B152" t="s">
        <v>424</v>
      </c>
      <c r="C152" s="384" t="s">
        <v>611</v>
      </c>
    </row>
    <row r="153" spans="1:3">
      <c r="A153" s="18">
        <v>152</v>
      </c>
      <c r="B153" t="s">
        <v>424</v>
      </c>
      <c r="C153" s="29" t="s">
        <v>390</v>
      </c>
    </row>
    <row r="154" spans="1:3">
      <c r="C154" s="29" t="s">
        <v>266</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honeticPr fontId="145"/>
  <pageMargins left="0.75" right="0.75" top="1" bottom="1" header="0.5" footer="0.5"/>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honeticPr fontId="145"/>
  <pageMargins left="0.75" right="0.75" top="1" bottom="1" header="0.5" footer="0.5"/>
  <pageSetup paperSize="9" orientation="portrait" verticalDpi="0"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topLeftCell="A13" zoomScale="75" zoomScaleNormal="75" zoomScalePageLayoutView="75" workbookViewId="0">
      <selection activeCell="B45" sqref="B45"/>
    </sheetView>
  </sheetViews>
  <sheetFormatPr defaultColWidth="11.42578125" defaultRowHeight="18"/>
  <cols>
    <col min="1" max="1" width="59.28515625" style="71" customWidth="1"/>
    <col min="2" max="2" width="59.28515625" style="77" customWidth="1"/>
    <col min="3" max="3" width="2.42578125" style="72" bestFit="1" customWidth="1"/>
    <col min="4" max="4" width="30.7109375" style="72" customWidth="1"/>
    <col min="5" max="6" width="18.7109375" style="154" customWidth="1"/>
    <col min="7" max="10" width="11.42578125" style="83" customWidth="1"/>
    <col min="11" max="11" width="38.28515625" style="83" customWidth="1"/>
    <col min="12" max="13" width="11.42578125" style="163" customWidth="1"/>
    <col min="14" max="14" width="41.7109375" style="83" customWidth="1"/>
    <col min="15" max="15" width="15.85546875" style="160" customWidth="1"/>
    <col min="16" max="16" width="16.28515625" style="83" customWidth="1"/>
    <col min="17" max="17" width="24.7109375" style="83" customWidth="1"/>
    <col min="18" max="18" width="14.7109375" style="83" customWidth="1"/>
    <col min="19" max="19" width="15.140625" style="83" customWidth="1"/>
    <col min="20" max="20" width="11.42578125" style="83" customWidth="1"/>
    <col min="21" max="21" width="30.7109375" style="72" customWidth="1"/>
    <col min="22" max="22" width="19.28515625" style="72" customWidth="1"/>
    <col min="23" max="23" width="13.42578125" style="72" customWidth="1"/>
    <col min="24" max="24" width="22.7109375" style="72" bestFit="1" customWidth="1"/>
    <col min="25" max="16384" width="11.42578125" style="83"/>
  </cols>
  <sheetData>
    <row r="1" spans="1:27" ht="24.75">
      <c r="A1" s="497" t="s">
        <v>277</v>
      </c>
      <c r="B1" s="497"/>
      <c r="C1" s="497"/>
      <c r="D1" s="497"/>
      <c r="K1" s="84" t="s">
        <v>189</v>
      </c>
      <c r="N1" s="77"/>
      <c r="O1" s="236"/>
    </row>
    <row r="2" spans="1:27" ht="3.95" customHeight="1">
      <c r="A2" s="91"/>
      <c r="B2" s="95"/>
      <c r="C2" s="91"/>
      <c r="D2" s="91"/>
      <c r="K2" s="72"/>
    </row>
    <row r="3" spans="1:27" ht="17.100000000000001" customHeight="1">
      <c r="A3" s="96" t="s">
        <v>205</v>
      </c>
      <c r="B3" s="97" t="s">
        <v>313</v>
      </c>
      <c r="C3" s="91"/>
      <c r="D3" s="91"/>
      <c r="E3" s="155"/>
      <c r="F3" s="155"/>
      <c r="K3" s="72" t="s">
        <v>313</v>
      </c>
    </row>
    <row r="4" spans="1:27" ht="3.95" customHeight="1">
      <c r="A4" s="69"/>
      <c r="B4" s="70"/>
      <c r="C4" s="91"/>
      <c r="D4" s="91"/>
      <c r="K4" s="72"/>
    </row>
    <row r="5" spans="1:27">
      <c r="A5" s="71" t="s">
        <v>207</v>
      </c>
      <c r="B5" s="68" t="s">
        <v>351</v>
      </c>
      <c r="C5" s="92"/>
      <c r="D5" s="92"/>
      <c r="E5" s="155"/>
      <c r="F5" s="155"/>
      <c r="G5" s="496" t="s">
        <v>160</v>
      </c>
      <c r="H5" s="496"/>
      <c r="I5" s="496" t="s">
        <v>31</v>
      </c>
      <c r="J5" s="496"/>
      <c r="K5" s="72" t="s">
        <v>314</v>
      </c>
      <c r="N5" s="72"/>
      <c r="O5" s="161"/>
      <c r="P5" s="83" t="s">
        <v>182</v>
      </c>
      <c r="Q5" s="116" t="s">
        <v>183</v>
      </c>
      <c r="U5" s="100" t="s">
        <v>176</v>
      </c>
      <c r="V5" s="72" t="s">
        <v>370</v>
      </c>
      <c r="W5" s="101" t="s">
        <v>169</v>
      </c>
      <c r="X5" s="103" t="s">
        <v>434</v>
      </c>
      <c r="Y5" s="98"/>
      <c r="Z5" s="72"/>
      <c r="AA5" s="99"/>
    </row>
    <row r="6" spans="1:27" ht="4.5" customHeight="1">
      <c r="A6" s="69"/>
      <c r="B6" s="73"/>
      <c r="C6" s="92"/>
      <c r="D6" s="92"/>
      <c r="K6" s="72"/>
      <c r="N6" s="72"/>
      <c r="O6" s="161"/>
    </row>
    <row r="7" spans="1:27">
      <c r="A7" s="71" t="s">
        <v>190</v>
      </c>
      <c r="B7" s="68" t="s">
        <v>558</v>
      </c>
      <c r="C7" s="92"/>
      <c r="D7" s="92"/>
      <c r="G7" s="83" t="s">
        <v>61</v>
      </c>
      <c r="H7" s="83" t="s">
        <v>89</v>
      </c>
      <c r="I7" s="83" t="s">
        <v>61</v>
      </c>
      <c r="J7" s="83" t="s">
        <v>89</v>
      </c>
      <c r="K7" s="496" t="s">
        <v>206</v>
      </c>
      <c r="N7" s="72"/>
      <c r="O7" s="161"/>
      <c r="P7" s="83" t="s">
        <v>269</v>
      </c>
      <c r="Q7" s="83" t="s">
        <v>271</v>
      </c>
      <c r="U7" s="105" t="s">
        <v>177</v>
      </c>
      <c r="V7" s="72" t="s">
        <v>371</v>
      </c>
      <c r="W7" s="101" t="s">
        <v>169</v>
      </c>
      <c r="X7" s="102" t="s">
        <v>435</v>
      </c>
    </row>
    <row r="8" spans="1:27" ht="4.5" customHeight="1">
      <c r="A8" s="69"/>
      <c r="B8" s="73"/>
      <c r="C8" s="92"/>
      <c r="D8" s="90"/>
      <c r="K8" s="496"/>
      <c r="N8" s="72"/>
      <c r="O8" s="161"/>
    </row>
    <row r="9" spans="1:27">
      <c r="A9" s="71" t="s">
        <v>36</v>
      </c>
      <c r="B9" s="138">
        <f>INDEX(Events!A2:A29,MATCH(B7,Events!D2:D29,0))</f>
        <v>43628</v>
      </c>
      <c r="C9" s="92" t="s">
        <v>108</v>
      </c>
      <c r="D9" s="150">
        <f>INDEX(Events!B2:B29,MATCH(B7,Events!D2:D29,0))</f>
        <v>43632</v>
      </c>
      <c r="E9" s="155"/>
      <c r="F9" s="155"/>
      <c r="G9" s="83">
        <v>170</v>
      </c>
      <c r="H9" s="83">
        <v>190</v>
      </c>
      <c r="I9" s="83">
        <v>15</v>
      </c>
      <c r="J9" s="83">
        <v>17</v>
      </c>
      <c r="K9" s="234" t="s">
        <v>351</v>
      </c>
      <c r="N9" s="72"/>
      <c r="O9" s="161"/>
      <c r="P9" s="83" t="s">
        <v>202</v>
      </c>
      <c r="Q9" s="83" t="s">
        <v>272</v>
      </c>
      <c r="U9" s="105" t="s">
        <v>204</v>
      </c>
      <c r="V9" s="72" t="s">
        <v>372</v>
      </c>
      <c r="W9" s="101" t="s">
        <v>169</v>
      </c>
      <c r="X9" s="103" t="s">
        <v>436</v>
      </c>
    </row>
    <row r="10" spans="1:27" ht="4.5" customHeight="1">
      <c r="A10" s="69"/>
      <c r="B10" s="73"/>
      <c r="C10" s="92"/>
      <c r="D10" s="90"/>
      <c r="K10" s="234"/>
      <c r="N10" s="72"/>
      <c r="O10" s="161"/>
    </row>
    <row r="11" spans="1:27">
      <c r="A11" s="71" t="s">
        <v>37</v>
      </c>
      <c r="B11" s="139">
        <f>B9-30</f>
        <v>43598</v>
      </c>
      <c r="C11" s="92"/>
      <c r="D11" s="92"/>
      <c r="E11" s="155"/>
      <c r="F11" s="155"/>
      <c r="G11" s="83">
        <v>150</v>
      </c>
      <c r="H11" s="83">
        <v>170</v>
      </c>
      <c r="I11" s="83">
        <v>15</v>
      </c>
      <c r="J11" s="83">
        <v>17</v>
      </c>
      <c r="K11" s="234" t="s">
        <v>336</v>
      </c>
      <c r="N11" s="72"/>
      <c r="O11" s="161"/>
      <c r="P11" s="86"/>
      <c r="Q11" s="83" t="s">
        <v>273</v>
      </c>
      <c r="U11" s="105" t="s">
        <v>178</v>
      </c>
      <c r="V11" s="72" t="s">
        <v>373</v>
      </c>
      <c r="W11" s="101" t="s">
        <v>169</v>
      </c>
      <c r="X11" s="102" t="s">
        <v>437</v>
      </c>
    </row>
    <row r="12" spans="1:27" ht="4.5" customHeight="1">
      <c r="A12" s="69"/>
      <c r="B12" s="73"/>
      <c r="C12" s="92"/>
      <c r="D12" s="92"/>
      <c r="K12" s="72"/>
      <c r="N12" s="72"/>
      <c r="O12" s="161"/>
      <c r="U12" s="105"/>
    </row>
    <row r="13" spans="1:27">
      <c r="A13" s="71" t="s">
        <v>39</v>
      </c>
      <c r="B13" s="139">
        <f>B9-20</f>
        <v>43608</v>
      </c>
      <c r="C13" s="92"/>
      <c r="D13" s="92"/>
      <c r="E13" s="155"/>
      <c r="F13" s="155"/>
      <c r="K13" s="72" t="s">
        <v>344</v>
      </c>
      <c r="N13" s="72"/>
      <c r="O13" s="161"/>
      <c r="Q13" s="83" t="s">
        <v>274</v>
      </c>
      <c r="R13" s="86"/>
      <c r="U13" s="105" t="s">
        <v>208</v>
      </c>
      <c r="V13" s="72" t="s">
        <v>369</v>
      </c>
      <c r="W13" s="101" t="s">
        <v>169</v>
      </c>
      <c r="X13" s="102" t="s">
        <v>438</v>
      </c>
    </row>
    <row r="14" spans="1:27" ht="4.5" customHeight="1">
      <c r="A14" s="69"/>
      <c r="B14" s="73"/>
      <c r="C14" s="92"/>
      <c r="D14" s="92"/>
      <c r="N14" s="72"/>
      <c r="O14" s="161"/>
    </row>
    <row r="15" spans="1:27">
      <c r="A15" s="71" t="s">
        <v>52</v>
      </c>
      <c r="B15" s="74" t="s">
        <v>312</v>
      </c>
      <c r="C15" s="92"/>
      <c r="D15" s="92"/>
      <c r="E15" s="155"/>
      <c r="F15" s="155"/>
      <c r="G15" s="87"/>
      <c r="H15" s="87"/>
      <c r="K15" s="72"/>
      <c r="N15" s="72"/>
      <c r="O15" s="161"/>
      <c r="Q15" s="83" t="s">
        <v>275</v>
      </c>
      <c r="U15" s="105" t="s">
        <v>305</v>
      </c>
      <c r="V15" s="72" t="s">
        <v>374</v>
      </c>
      <c r="W15" s="101" t="s">
        <v>169</v>
      </c>
      <c r="X15" s="102" t="s">
        <v>307</v>
      </c>
    </row>
    <row r="16" spans="1:27" ht="4.5" customHeight="1">
      <c r="A16" s="69"/>
      <c r="B16" s="73"/>
      <c r="C16" s="92"/>
      <c r="D16" s="92"/>
      <c r="N16" s="72"/>
      <c r="O16" s="161"/>
      <c r="U16" s="105"/>
    </row>
    <row r="17" spans="1:24">
      <c r="A17" s="71" t="s">
        <v>40</v>
      </c>
      <c r="B17" s="138" t="str">
        <f>INDEX(V5:V100,MATCH(B15,U5:U100,0))</f>
        <v>0030 6970 2361 16</v>
      </c>
      <c r="C17" s="92"/>
      <c r="D17" s="92"/>
      <c r="E17" s="155"/>
      <c r="F17" s="155"/>
      <c r="G17" s="87"/>
      <c r="H17" s="87"/>
      <c r="N17" s="72"/>
      <c r="O17" s="161"/>
      <c r="Q17" s="83" t="s">
        <v>276</v>
      </c>
      <c r="U17" s="105" t="s">
        <v>306</v>
      </c>
      <c r="V17" s="72" t="s">
        <v>562</v>
      </c>
      <c r="W17" s="101" t="s">
        <v>169</v>
      </c>
      <c r="X17" s="102" t="s">
        <v>561</v>
      </c>
    </row>
    <row r="18" spans="1:24" ht="4.5" customHeight="1">
      <c r="A18" s="69"/>
      <c r="B18" s="73"/>
      <c r="C18" s="92"/>
      <c r="D18" s="92"/>
      <c r="N18" s="72"/>
      <c r="O18" s="161"/>
      <c r="U18" s="105"/>
    </row>
    <row r="19" spans="1:24">
      <c r="A19" s="71" t="s">
        <v>41</v>
      </c>
      <c r="B19" s="138" t="str">
        <f>INDEX(W5:W100,MATCH(B15,U5:U100,0))</f>
        <v>no Fax</v>
      </c>
      <c r="C19" s="92"/>
      <c r="D19" s="92"/>
      <c r="E19" s="155"/>
      <c r="F19" s="155"/>
      <c r="N19" s="72"/>
      <c r="O19" s="161"/>
      <c r="Q19" s="86" t="s">
        <v>551</v>
      </c>
      <c r="U19" s="105" t="s">
        <v>312</v>
      </c>
      <c r="V19" s="72" t="s">
        <v>375</v>
      </c>
      <c r="W19" s="101" t="s">
        <v>169</v>
      </c>
      <c r="X19" s="102" t="s">
        <v>439</v>
      </c>
    </row>
    <row r="20" spans="1:24" ht="4.5" customHeight="1">
      <c r="A20" s="69"/>
      <c r="B20" s="73"/>
      <c r="C20" s="92"/>
      <c r="D20" s="92"/>
      <c r="N20" s="72"/>
      <c r="O20" s="161"/>
      <c r="U20" s="105"/>
    </row>
    <row r="21" spans="1:24">
      <c r="A21" s="71" t="s">
        <v>42</v>
      </c>
      <c r="B21" s="140" t="str">
        <f>INDEX(X5:X100,MATCH(B15,U5:U100,0))</f>
        <v>dmessinis@ittf.com</v>
      </c>
      <c r="C21" s="92"/>
      <c r="D21" s="92"/>
      <c r="E21" s="155"/>
      <c r="F21" s="155"/>
      <c r="N21" s="72"/>
      <c r="O21" s="161"/>
      <c r="Q21" s="86" t="s">
        <v>191</v>
      </c>
      <c r="U21" s="105" t="s">
        <v>357</v>
      </c>
      <c r="V21" s="72" t="s">
        <v>376</v>
      </c>
      <c r="W21" s="101" t="s">
        <v>169</v>
      </c>
      <c r="X21" s="102" t="s">
        <v>440</v>
      </c>
    </row>
    <row r="22" spans="1:24" ht="4.5" customHeight="1">
      <c r="A22" s="69"/>
      <c r="B22" s="73"/>
      <c r="C22" s="92"/>
      <c r="D22" s="92"/>
      <c r="N22" s="72"/>
      <c r="O22" s="161"/>
    </row>
    <row r="23" spans="1:24">
      <c r="A23" s="71" t="s">
        <v>46</v>
      </c>
      <c r="B23" s="139" t="str">
        <f>Prospectus!E8</f>
        <v>Japan Table Tennis Association (JTTA)</v>
      </c>
      <c r="C23" s="92"/>
      <c r="D23" s="92"/>
      <c r="E23" s="155"/>
      <c r="F23" s="155"/>
      <c r="N23" s="72"/>
      <c r="O23" s="161"/>
      <c r="U23" s="105" t="s">
        <v>358</v>
      </c>
      <c r="V23" s="72" t="s">
        <v>377</v>
      </c>
      <c r="W23" s="101" t="s">
        <v>169</v>
      </c>
      <c r="X23" s="102" t="s">
        <v>359</v>
      </c>
    </row>
    <row r="24" spans="1:24" ht="4.5" customHeight="1">
      <c r="A24" s="69"/>
      <c r="B24" s="73"/>
      <c r="C24" s="92"/>
      <c r="D24" s="92"/>
      <c r="N24" s="72"/>
      <c r="O24" s="161"/>
      <c r="U24" s="105"/>
    </row>
    <row r="25" spans="1:24">
      <c r="A25" s="71" t="s">
        <v>43</v>
      </c>
      <c r="B25" s="139" t="str">
        <f>Prospectus!E11</f>
        <v>81 3 3481 2371</v>
      </c>
      <c r="C25" s="92"/>
      <c r="D25" s="92"/>
      <c r="E25" s="155"/>
      <c r="F25" s="155"/>
      <c r="N25" s="72"/>
      <c r="O25" s="161"/>
      <c r="U25" s="105" t="s">
        <v>360</v>
      </c>
      <c r="V25" s="72" t="s">
        <v>378</v>
      </c>
      <c r="W25" s="101" t="s">
        <v>169</v>
      </c>
      <c r="X25" s="102" t="s">
        <v>441</v>
      </c>
    </row>
    <row r="26" spans="1:24" ht="4.5" customHeight="1">
      <c r="A26" s="69"/>
      <c r="B26" s="73"/>
      <c r="C26" s="92"/>
      <c r="D26" s="92"/>
      <c r="N26" s="72"/>
      <c r="O26" s="161"/>
      <c r="U26" s="105"/>
    </row>
    <row r="27" spans="1:24">
      <c r="A27" s="71" t="s">
        <v>44</v>
      </c>
      <c r="B27" s="139" t="str">
        <f>Prospectus!E12</f>
        <v>81 3 3481 2373</v>
      </c>
      <c r="C27" s="92"/>
      <c r="D27" s="92"/>
      <c r="E27" s="155"/>
      <c r="F27" s="155"/>
      <c r="N27" s="72"/>
      <c r="O27" s="161"/>
      <c r="U27" s="105" t="s">
        <v>361</v>
      </c>
      <c r="V27" s="72" t="s">
        <v>379</v>
      </c>
      <c r="W27" s="101" t="s">
        <v>169</v>
      </c>
      <c r="X27" s="102" t="s">
        <v>362</v>
      </c>
    </row>
    <row r="28" spans="1:24" ht="4.5" customHeight="1">
      <c r="A28" s="69"/>
      <c r="B28" s="73"/>
      <c r="C28" s="92"/>
      <c r="D28" s="92"/>
      <c r="N28" s="72"/>
      <c r="O28" s="161"/>
      <c r="U28" s="77"/>
    </row>
    <row r="29" spans="1:24">
      <c r="A29" s="71" t="s">
        <v>45</v>
      </c>
      <c r="B29" s="141" t="str">
        <f>Prospectus!E13</f>
        <v>international@jtta.or.jp</v>
      </c>
      <c r="C29" s="92"/>
      <c r="D29" s="92"/>
      <c r="E29" s="155"/>
      <c r="F29" s="155"/>
      <c r="N29" s="72"/>
      <c r="O29" s="161"/>
      <c r="U29" s="105" t="s">
        <v>363</v>
      </c>
      <c r="V29" s="72" t="s">
        <v>380</v>
      </c>
      <c r="W29" s="101" t="s">
        <v>169</v>
      </c>
      <c r="X29" s="102" t="s">
        <v>364</v>
      </c>
    </row>
    <row r="30" spans="1:24" ht="4.5" customHeight="1">
      <c r="A30" s="69"/>
      <c r="B30" s="73"/>
      <c r="C30" s="92"/>
      <c r="D30" s="92"/>
      <c r="N30" s="72"/>
      <c r="O30" s="161"/>
      <c r="U30" s="77"/>
    </row>
    <row r="31" spans="1:24">
      <c r="A31" s="71" t="s">
        <v>38</v>
      </c>
      <c r="B31" s="139">
        <f>Prospectus!G160</f>
        <v>43598</v>
      </c>
      <c r="C31" s="92"/>
      <c r="D31" s="92"/>
      <c r="E31" s="155"/>
      <c r="F31" s="155"/>
      <c r="N31" s="72"/>
      <c r="O31" s="161"/>
      <c r="U31" s="105" t="s">
        <v>365</v>
      </c>
      <c r="V31" s="72" t="s">
        <v>381</v>
      </c>
      <c r="W31" s="101" t="s">
        <v>169</v>
      </c>
      <c r="X31" s="102" t="s">
        <v>366</v>
      </c>
    </row>
    <row r="32" spans="1:24" ht="4.5" customHeight="1">
      <c r="A32" s="69"/>
      <c r="B32" s="73"/>
      <c r="C32" s="92"/>
      <c r="D32" s="92"/>
      <c r="N32" s="72"/>
      <c r="O32" s="161"/>
      <c r="U32" s="77"/>
    </row>
    <row r="33" spans="1:24">
      <c r="A33" s="71" t="s">
        <v>47</v>
      </c>
      <c r="B33" s="139">
        <f>Prospectus!G164</f>
        <v>43613</v>
      </c>
      <c r="C33" s="92"/>
      <c r="D33" s="92"/>
      <c r="E33" s="155"/>
      <c r="F33" s="155"/>
      <c r="N33" s="72"/>
      <c r="O33" s="161"/>
      <c r="S33" s="86"/>
      <c r="U33" s="105" t="s">
        <v>367</v>
      </c>
      <c r="V33" s="72" t="s">
        <v>382</v>
      </c>
      <c r="W33" s="101" t="s">
        <v>169</v>
      </c>
      <c r="X33" s="102" t="s">
        <v>368</v>
      </c>
    </row>
    <row r="34" spans="1:24" ht="4.5" customHeight="1">
      <c r="A34" s="69"/>
      <c r="B34" s="73"/>
      <c r="C34" s="92"/>
      <c r="D34" s="92"/>
      <c r="N34" s="72"/>
      <c r="O34" s="161"/>
      <c r="U34" s="77"/>
    </row>
    <row r="35" spans="1:24">
      <c r="A35" s="71" t="s">
        <v>48</v>
      </c>
      <c r="B35" s="139">
        <f>Prospectus!G165</f>
        <v>43613</v>
      </c>
      <c r="C35" s="92"/>
      <c r="D35" s="92"/>
      <c r="E35" s="155"/>
      <c r="F35" s="155"/>
      <c r="N35" s="72"/>
      <c r="O35" s="161"/>
      <c r="U35" s="103"/>
    </row>
    <row r="36" spans="1:24" ht="4.5" customHeight="1">
      <c r="A36" s="69"/>
      <c r="B36" s="73"/>
      <c r="C36" s="92"/>
      <c r="D36" s="92"/>
      <c r="N36" s="72"/>
      <c r="O36" s="161"/>
      <c r="U36" s="77"/>
    </row>
    <row r="37" spans="1:24">
      <c r="A37" s="240" t="s">
        <v>50</v>
      </c>
      <c r="B37" s="239"/>
      <c r="C37" s="92"/>
      <c r="D37" s="92"/>
      <c r="N37" s="72"/>
      <c r="O37" s="161"/>
      <c r="U37" s="77"/>
    </row>
    <row r="38" spans="1:24" ht="4.5" customHeight="1">
      <c r="A38" s="69"/>
      <c r="B38" s="73"/>
      <c r="C38" s="92"/>
      <c r="D38" s="92"/>
      <c r="N38" s="72"/>
      <c r="O38" s="161"/>
      <c r="U38" s="77"/>
    </row>
    <row r="39" spans="1:24">
      <c r="A39" s="71" t="s">
        <v>51</v>
      </c>
      <c r="B39" s="139">
        <f>B9-3</f>
        <v>43625</v>
      </c>
      <c r="C39" s="92"/>
      <c r="D39" s="92"/>
      <c r="E39" s="155"/>
      <c r="F39" s="155"/>
      <c r="N39" s="72"/>
      <c r="O39" s="161"/>
      <c r="U39" s="104"/>
    </row>
    <row r="40" spans="1:24" ht="4.5" customHeight="1">
      <c r="A40" s="69"/>
      <c r="B40" s="73"/>
      <c r="C40" s="92"/>
      <c r="D40" s="92"/>
      <c r="N40" s="72"/>
      <c r="O40" s="161"/>
      <c r="U40" s="77"/>
    </row>
    <row r="41" spans="1:24">
      <c r="A41" s="71" t="s">
        <v>53</v>
      </c>
      <c r="B41" s="137">
        <f>INDEX(Events!C2:C29,MATCH(B7,Events!D2:D29,0))</f>
        <v>270000</v>
      </c>
      <c r="C41" s="92"/>
      <c r="D41" s="92"/>
      <c r="N41" s="72"/>
      <c r="O41" s="161"/>
      <c r="U41" s="104"/>
    </row>
    <row r="42" spans="1:24" ht="4.5" customHeight="1">
      <c r="A42" s="69"/>
      <c r="B42" s="73"/>
      <c r="C42" s="92"/>
      <c r="D42" s="92"/>
      <c r="N42" s="72"/>
      <c r="O42" s="161"/>
      <c r="U42" s="77"/>
    </row>
    <row r="43" spans="1:24">
      <c r="A43" s="71" t="s">
        <v>56</v>
      </c>
      <c r="B43" s="142" t="s">
        <v>89</v>
      </c>
      <c r="C43" s="92"/>
      <c r="D43" s="92"/>
      <c r="F43" s="156"/>
      <c r="G43" s="88"/>
      <c r="H43" s="88"/>
      <c r="I43" s="110"/>
      <c r="J43" s="111"/>
      <c r="K43" s="75"/>
      <c r="N43" s="89"/>
      <c r="O43" s="161"/>
      <c r="U43" s="104"/>
    </row>
    <row r="44" spans="1:24" ht="4.5" customHeight="1">
      <c r="A44" s="69"/>
      <c r="B44" s="73"/>
      <c r="C44" s="92"/>
      <c r="D44" s="92"/>
      <c r="G44" s="72"/>
      <c r="H44" s="72"/>
      <c r="I44" s="112"/>
      <c r="J44" s="113"/>
      <c r="N44" s="72"/>
      <c r="O44" s="161"/>
      <c r="U44" s="77"/>
    </row>
    <row r="45" spans="1:24">
      <c r="A45" s="76" t="s">
        <v>62</v>
      </c>
      <c r="B45" s="151">
        <f>IF(B43=I7,I9,J9)</f>
        <v>17</v>
      </c>
      <c r="C45" s="92"/>
      <c r="D45" s="92"/>
      <c r="F45" s="156"/>
      <c r="G45" s="75"/>
      <c r="H45" s="382"/>
      <c r="I45" s="110"/>
      <c r="J45" s="110"/>
      <c r="K45" s="88"/>
      <c r="N45" s="72"/>
      <c r="O45" s="161"/>
      <c r="U45" s="108"/>
    </row>
    <row r="46" spans="1:24" ht="4.5" customHeight="1">
      <c r="A46" s="69"/>
      <c r="B46" s="152"/>
      <c r="C46" s="92"/>
      <c r="D46" s="379"/>
      <c r="E46" s="378"/>
      <c r="I46" s="112"/>
      <c r="J46" s="114"/>
      <c r="K46" s="72"/>
      <c r="N46" s="72"/>
      <c r="O46" s="161"/>
      <c r="U46" s="77"/>
    </row>
    <row r="47" spans="1:24">
      <c r="A47" s="76" t="s">
        <v>214</v>
      </c>
      <c r="B47" s="153">
        <f>IF(AND(B5=K9,B43=H7),H9,IF(AND(B5=K9,B43=G7),G9,IF(AND(B5=K11,B43=H7),H11,G11)))</f>
        <v>190</v>
      </c>
      <c r="C47" s="92"/>
      <c r="D47" s="381" t="s">
        <v>586</v>
      </c>
      <c r="E47" s="380"/>
      <c r="F47" s="156"/>
      <c r="G47" s="75"/>
      <c r="H47" s="382"/>
      <c r="I47" s="112"/>
      <c r="J47" s="115"/>
      <c r="K47" s="88"/>
      <c r="N47" s="72"/>
      <c r="O47" s="161"/>
    </row>
    <row r="48" spans="1:24" ht="4.5" customHeight="1">
      <c r="A48" s="69"/>
      <c r="B48" s="152"/>
      <c r="C48" s="92"/>
      <c r="D48" s="381"/>
      <c r="E48" s="378"/>
      <c r="I48" s="112"/>
      <c r="J48" s="114"/>
      <c r="N48" s="72"/>
      <c r="O48" s="161"/>
    </row>
    <row r="49" spans="1:15">
      <c r="A49" s="76" t="s">
        <v>213</v>
      </c>
      <c r="B49" s="144">
        <f>B47</f>
        <v>190</v>
      </c>
      <c r="C49" s="92"/>
      <c r="D49" s="381" t="s">
        <v>586</v>
      </c>
      <c r="E49" s="380"/>
      <c r="F49" s="156"/>
      <c r="G49" s="88"/>
      <c r="H49" s="88"/>
      <c r="I49" s="110"/>
      <c r="J49" s="111"/>
      <c r="K49" s="75"/>
      <c r="N49" s="89"/>
      <c r="O49" s="162"/>
    </row>
    <row r="50" spans="1:15" ht="4.5" customHeight="1">
      <c r="A50" s="69"/>
      <c r="B50" s="73"/>
      <c r="C50" s="92"/>
      <c r="D50" s="94"/>
      <c r="E50" s="156"/>
      <c r="F50" s="156"/>
      <c r="G50" s="72"/>
      <c r="H50" s="72"/>
      <c r="I50" s="112"/>
      <c r="J50" s="114"/>
      <c r="K50" s="75"/>
      <c r="N50" s="72"/>
      <c r="O50" s="161"/>
    </row>
    <row r="51" spans="1:15" ht="45.95" customHeight="1">
      <c r="A51" s="117" t="s">
        <v>181</v>
      </c>
      <c r="B51" s="118" t="s">
        <v>315</v>
      </c>
      <c r="C51" s="92"/>
      <c r="D51" s="78"/>
      <c r="E51" s="156"/>
      <c r="F51" s="156"/>
      <c r="G51" s="88"/>
      <c r="H51" s="88"/>
      <c r="I51" s="110"/>
      <c r="J51" s="111"/>
      <c r="K51" s="75"/>
      <c r="N51" s="72"/>
      <c r="O51" s="161"/>
    </row>
    <row r="52" spans="1:15" ht="4.5" customHeight="1">
      <c r="A52" s="69"/>
      <c r="B52" s="73"/>
      <c r="C52" s="92"/>
      <c r="D52" s="94"/>
      <c r="E52" s="156"/>
      <c r="F52" s="156"/>
      <c r="J52" s="77"/>
      <c r="K52" s="75"/>
    </row>
    <row r="53" spans="1:15" ht="15">
      <c r="A53" s="145" t="str">
        <f>IF(B5=K9,P5,IF(B5=K11,P5,IF(B5=K13,P9)))</f>
        <v>mandatory event</v>
      </c>
      <c r="B53" s="146" t="s">
        <v>271</v>
      </c>
      <c r="C53" s="92"/>
      <c r="D53" s="78"/>
      <c r="E53" s="156"/>
      <c r="F53" s="156"/>
      <c r="G53" s="85"/>
      <c r="H53" s="85"/>
      <c r="J53" s="109"/>
      <c r="K53" s="75"/>
    </row>
    <row r="54" spans="1:15" ht="4.5" customHeight="1">
      <c r="A54" s="69"/>
      <c r="B54" s="73"/>
      <c r="C54" s="92"/>
      <c r="D54" s="94"/>
      <c r="E54" s="156"/>
      <c r="F54" s="156"/>
      <c r="J54" s="77"/>
      <c r="K54" s="75"/>
    </row>
    <row r="55" spans="1:15" ht="15">
      <c r="A55" s="145" t="str">
        <f>IF(B5=K9,P5,IF(B5=K11,P5,IF(B5=K13,P9)))</f>
        <v>mandatory event</v>
      </c>
      <c r="B55" s="146" t="s">
        <v>272</v>
      </c>
      <c r="C55" s="92"/>
      <c r="D55" s="78"/>
      <c r="E55" s="156"/>
      <c r="F55" s="156"/>
      <c r="J55" s="109"/>
      <c r="K55" s="75"/>
    </row>
    <row r="56" spans="1:15" ht="4.5" customHeight="1">
      <c r="A56" s="69"/>
      <c r="B56" s="73"/>
      <c r="C56" s="92"/>
      <c r="D56" s="94"/>
      <c r="E56" s="156"/>
      <c r="F56" s="156"/>
      <c r="J56" s="77"/>
      <c r="K56" s="75"/>
    </row>
    <row r="57" spans="1:15" ht="15">
      <c r="A57" s="137" t="str">
        <f>IF(B5=K9,P5,IF(B5=K11,P5,IF(B5=K13,P9)))</f>
        <v>mandatory event</v>
      </c>
      <c r="B57" s="147" t="s">
        <v>273</v>
      </c>
      <c r="C57" s="92"/>
      <c r="D57" s="78"/>
      <c r="E57" s="156"/>
      <c r="F57" s="156"/>
      <c r="J57" s="109"/>
      <c r="K57" s="75"/>
    </row>
    <row r="58" spans="1:15" ht="4.5" customHeight="1">
      <c r="A58" s="69"/>
      <c r="B58" s="73"/>
      <c r="C58" s="92"/>
      <c r="D58" s="94"/>
      <c r="E58" s="156"/>
      <c r="F58" s="156"/>
      <c r="J58" s="77"/>
      <c r="K58" s="75"/>
    </row>
    <row r="59" spans="1:15" ht="15">
      <c r="A59" s="137" t="str">
        <f>IF(B5=K9,P5,IF(B5=K11,P5,IF(B5=K13,P9)))</f>
        <v>mandatory event</v>
      </c>
      <c r="B59" s="147" t="s">
        <v>274</v>
      </c>
      <c r="C59" s="92"/>
      <c r="D59" s="78"/>
      <c r="E59" s="156"/>
      <c r="F59" s="156"/>
      <c r="J59" s="109"/>
      <c r="K59" s="75"/>
    </row>
    <row r="60" spans="1:15" ht="4.5" customHeight="1">
      <c r="A60" s="69"/>
      <c r="B60" s="73"/>
      <c r="C60" s="92"/>
      <c r="D60" s="94"/>
      <c r="E60" s="156"/>
      <c r="F60" s="156"/>
      <c r="J60" s="77"/>
      <c r="K60" s="75"/>
    </row>
    <row r="61" spans="1:15" ht="15">
      <c r="A61" s="137" t="s">
        <v>182</v>
      </c>
      <c r="B61" s="147" t="s">
        <v>551</v>
      </c>
      <c r="C61" s="92"/>
      <c r="D61" s="78"/>
      <c r="E61" s="156"/>
      <c r="F61" s="156"/>
      <c r="J61" s="109"/>
      <c r="K61" s="75"/>
    </row>
    <row r="62" spans="1:15" ht="4.5" customHeight="1">
      <c r="A62" s="69"/>
      <c r="B62" s="73"/>
      <c r="C62" s="92"/>
      <c r="D62" s="94"/>
      <c r="E62" s="156"/>
      <c r="F62" s="156"/>
      <c r="J62" s="77"/>
      <c r="K62" s="75"/>
    </row>
    <row r="63" spans="1:15" ht="15">
      <c r="A63" s="137" t="str">
        <f>INDEX(Events!F2:F29,MATCH(B7,Events!D2:D29,0))</f>
        <v>no</v>
      </c>
      <c r="B63" s="147" t="s">
        <v>275</v>
      </c>
      <c r="C63" s="92"/>
      <c r="D63" s="78"/>
      <c r="E63" s="156"/>
      <c r="F63" s="156"/>
      <c r="J63" s="109"/>
      <c r="K63" s="75"/>
    </row>
    <row r="64" spans="1:15" ht="4.5" customHeight="1">
      <c r="A64" s="69"/>
      <c r="B64" s="73"/>
      <c r="C64" s="92"/>
      <c r="D64" s="94"/>
      <c r="E64" s="156"/>
      <c r="F64" s="156"/>
      <c r="J64" s="77"/>
      <c r="K64" s="75"/>
    </row>
    <row r="65" spans="1:11" ht="15">
      <c r="A65" s="137" t="str">
        <f>INDEX(Events!F2:F29,MATCH(B7,Events!D2:D29,0))</f>
        <v>no</v>
      </c>
      <c r="B65" s="147" t="s">
        <v>276</v>
      </c>
      <c r="C65" s="92"/>
      <c r="D65" s="78"/>
      <c r="E65" s="156"/>
      <c r="F65" s="156"/>
      <c r="J65" s="109"/>
      <c r="K65" s="75"/>
    </row>
    <row r="66" spans="1:11" ht="4.5" customHeight="1">
      <c r="A66" s="69"/>
      <c r="B66" s="73"/>
      <c r="C66" s="92"/>
      <c r="D66" s="94"/>
      <c r="E66" s="156"/>
      <c r="F66" s="156"/>
      <c r="J66" s="77"/>
      <c r="K66" s="75"/>
    </row>
    <row r="67" spans="1:11" ht="15">
      <c r="A67" s="137"/>
      <c r="B67" s="148"/>
      <c r="C67" s="92"/>
      <c r="D67" s="78"/>
      <c r="E67" s="156"/>
      <c r="F67" s="156"/>
      <c r="J67" s="109"/>
      <c r="K67" s="75"/>
    </row>
    <row r="68" spans="1:11" ht="4.5" customHeight="1">
      <c r="A68" s="69"/>
      <c r="B68" s="73"/>
      <c r="C68" s="92"/>
      <c r="D68" s="94"/>
      <c r="E68" s="156"/>
      <c r="F68" s="156"/>
      <c r="J68" s="77"/>
      <c r="K68" s="75"/>
    </row>
    <row r="69" spans="1:11" ht="15">
      <c r="A69" s="137"/>
      <c r="B69" s="148"/>
      <c r="C69" s="92"/>
      <c r="D69" s="78"/>
      <c r="E69" s="156"/>
      <c r="F69" s="156"/>
      <c r="J69" s="109"/>
      <c r="K69" s="75"/>
    </row>
    <row r="70" spans="1:11" ht="4.5" customHeight="1">
      <c r="A70" s="69"/>
      <c r="B70" s="73"/>
      <c r="C70" s="92"/>
      <c r="D70" s="94"/>
      <c r="E70" s="156"/>
      <c r="F70" s="156"/>
      <c r="J70" s="77"/>
      <c r="K70" s="75"/>
    </row>
    <row r="71" spans="1:11" ht="15">
      <c r="A71" s="137"/>
      <c r="B71" s="148"/>
      <c r="C71" s="92"/>
      <c r="D71" s="78"/>
      <c r="E71" s="156"/>
      <c r="F71" s="156"/>
      <c r="J71" s="109"/>
      <c r="K71" s="75"/>
    </row>
    <row r="72" spans="1:11" ht="4.5" customHeight="1">
      <c r="A72" s="69"/>
      <c r="B72" s="73"/>
      <c r="C72" s="92"/>
      <c r="D72" s="94"/>
      <c r="E72" s="156"/>
      <c r="F72" s="156"/>
      <c r="J72" s="77"/>
      <c r="K72" s="75"/>
    </row>
    <row r="73" spans="1:11" ht="15">
      <c r="A73" s="137"/>
      <c r="B73" s="148"/>
      <c r="C73" s="92"/>
      <c r="D73" s="78"/>
      <c r="E73" s="156"/>
      <c r="F73" s="156"/>
      <c r="J73" s="109"/>
      <c r="K73" s="75"/>
    </row>
    <row r="74" spans="1:11" ht="3.95" customHeight="1">
      <c r="A74" s="69"/>
      <c r="B74" s="73"/>
      <c r="C74" s="92"/>
      <c r="D74" s="78"/>
      <c r="E74" s="156"/>
      <c r="F74" s="156"/>
      <c r="J74" s="109"/>
      <c r="K74" s="75"/>
    </row>
    <row r="75" spans="1:11" ht="15">
      <c r="A75" s="137"/>
      <c r="B75" s="148"/>
      <c r="C75" s="92"/>
      <c r="D75" s="78"/>
      <c r="E75" s="156"/>
      <c r="F75" s="156"/>
      <c r="J75" s="109"/>
      <c r="K75" s="75"/>
    </row>
    <row r="76" spans="1:11" ht="3.95" customHeight="1">
      <c r="A76" s="69"/>
      <c r="B76" s="73"/>
      <c r="C76" s="92"/>
      <c r="D76" s="78"/>
      <c r="E76" s="156"/>
      <c r="F76" s="156"/>
      <c r="J76" s="109"/>
      <c r="K76" s="75"/>
    </row>
    <row r="77" spans="1:11" ht="15">
      <c r="A77" s="137"/>
      <c r="B77" s="148"/>
      <c r="C77" s="92"/>
      <c r="D77" s="78"/>
      <c r="E77" s="156"/>
      <c r="F77" s="156"/>
      <c r="J77" s="109"/>
      <c r="K77" s="75"/>
    </row>
    <row r="78" spans="1:11" ht="3.95" customHeight="1">
      <c r="A78" s="69"/>
      <c r="B78" s="73"/>
      <c r="C78" s="92"/>
      <c r="D78" s="78"/>
      <c r="E78" s="156"/>
      <c r="F78" s="156"/>
    </row>
    <row r="79" spans="1:11" ht="17.100000000000001" customHeight="1">
      <c r="A79" s="143"/>
      <c r="B79" s="148"/>
      <c r="C79" s="92"/>
      <c r="D79" s="92"/>
    </row>
    <row r="80" spans="1:11" ht="3.95" customHeight="1">
      <c r="A80" s="69"/>
      <c r="B80" s="73"/>
      <c r="C80" s="92"/>
      <c r="D80" s="92"/>
    </row>
    <row r="81" spans="1:4" ht="17.100000000000001" customHeight="1">
      <c r="A81" s="143"/>
      <c r="B81" s="149"/>
      <c r="C81" s="92"/>
      <c r="D81" s="92"/>
    </row>
    <row r="82" spans="1:4" ht="3.95" customHeight="1">
      <c r="A82" s="69"/>
      <c r="B82" s="73"/>
      <c r="C82" s="92"/>
      <c r="D82" s="92"/>
    </row>
    <row r="83" spans="1:4" ht="17.100000000000001" customHeight="1">
      <c r="A83" s="79"/>
      <c r="B83" s="80"/>
      <c r="C83" s="92"/>
      <c r="D83" s="92"/>
    </row>
    <row r="84" spans="1:4" ht="3.95" customHeight="1">
      <c r="A84" s="81"/>
      <c r="B84" s="82"/>
      <c r="C84" s="92"/>
      <c r="D84" s="92"/>
    </row>
    <row r="85" spans="1:4">
      <c r="A85" s="93"/>
      <c r="B85" s="94"/>
      <c r="C85" s="92"/>
      <c r="D85" s="92"/>
    </row>
    <row r="86" spans="1:4" ht="3.95" customHeight="1">
      <c r="A86" s="93"/>
      <c r="B86" s="94"/>
      <c r="C86" s="92"/>
      <c r="D86" s="92"/>
    </row>
    <row r="87" spans="1:4">
      <c r="A87" s="93"/>
      <c r="B87" s="106"/>
      <c r="C87" s="92"/>
      <c r="D87" s="92"/>
    </row>
    <row r="88" spans="1:4" ht="3.95" customHeight="1">
      <c r="A88" s="93"/>
      <c r="B88" s="94"/>
      <c r="C88" s="92"/>
      <c r="D88" s="92"/>
    </row>
    <row r="89" spans="1:4">
      <c r="A89" s="93"/>
      <c r="B89" s="106"/>
      <c r="C89" s="92"/>
      <c r="D89" s="92"/>
    </row>
    <row r="90" spans="1:4" ht="3.95" customHeight="1">
      <c r="A90" s="93"/>
      <c r="B90" s="94"/>
      <c r="C90" s="92"/>
      <c r="D90" s="92"/>
    </row>
    <row r="91" spans="1:4">
      <c r="A91" s="93"/>
      <c r="B91" s="106"/>
      <c r="C91" s="92"/>
      <c r="D91" s="92"/>
    </row>
    <row r="92" spans="1:4" ht="3.95" customHeight="1">
      <c r="A92" s="93"/>
      <c r="B92" s="94"/>
      <c r="C92" s="92"/>
      <c r="D92" s="92"/>
    </row>
    <row r="93" spans="1:4">
      <c r="A93" s="93"/>
      <c r="B93" s="107"/>
      <c r="C93" s="92"/>
      <c r="D93" s="92"/>
    </row>
    <row r="94" spans="1:4" ht="3.95" customHeight="1">
      <c r="A94" s="93"/>
      <c r="B94" s="94"/>
      <c r="C94" s="92"/>
      <c r="D94" s="92"/>
    </row>
    <row r="95" spans="1:4">
      <c r="A95" s="93"/>
      <c r="B95" s="94"/>
      <c r="C95" s="92"/>
      <c r="D95" s="92"/>
    </row>
    <row r="96" spans="1:4" ht="3.95" customHeight="1">
      <c r="A96" s="93"/>
      <c r="B96" s="94"/>
      <c r="C96" s="92"/>
      <c r="D96" s="92"/>
    </row>
    <row r="97" spans="1:4">
      <c r="A97" s="93"/>
      <c r="B97" s="106"/>
      <c r="C97" s="92"/>
      <c r="D97" s="92"/>
    </row>
    <row r="98" spans="1:4" ht="3.95" customHeight="1">
      <c r="A98" s="93"/>
      <c r="B98" s="94"/>
      <c r="C98" s="92"/>
      <c r="D98" s="92"/>
    </row>
    <row r="99" spans="1:4">
      <c r="A99" s="93"/>
      <c r="B99" s="106"/>
      <c r="C99" s="92"/>
      <c r="D99" s="92"/>
    </row>
    <row r="100" spans="1:4" ht="3.95" customHeight="1">
      <c r="A100" s="93"/>
      <c r="B100" s="94"/>
      <c r="C100" s="92"/>
      <c r="D100" s="92"/>
    </row>
    <row r="101" spans="1:4">
      <c r="A101" s="93"/>
      <c r="B101" s="106"/>
      <c r="C101" s="92"/>
      <c r="D101" s="92"/>
    </row>
    <row r="102" spans="1:4" ht="3.95" customHeight="1">
      <c r="A102" s="93"/>
      <c r="B102" s="94"/>
      <c r="C102" s="92"/>
      <c r="D102" s="92"/>
    </row>
    <row r="103" spans="1:4">
      <c r="A103" s="93"/>
      <c r="B103" s="107"/>
      <c r="C103" s="92"/>
      <c r="D103" s="92"/>
    </row>
    <row r="104" spans="1:4" ht="3.95" customHeight="1">
      <c r="A104" s="93"/>
      <c r="B104" s="94"/>
      <c r="C104" s="92"/>
      <c r="D104" s="92"/>
    </row>
    <row r="105" spans="1:4">
      <c r="A105" s="93"/>
      <c r="B105" s="94"/>
      <c r="C105" s="92"/>
      <c r="D105" s="92"/>
    </row>
    <row r="106" spans="1:4" ht="3.95" customHeight="1">
      <c r="A106" s="93"/>
      <c r="B106" s="94"/>
      <c r="C106" s="92"/>
      <c r="D106" s="92"/>
    </row>
    <row r="107" spans="1:4">
      <c r="A107" s="93"/>
      <c r="B107" s="106"/>
      <c r="C107" s="92"/>
      <c r="D107" s="92"/>
    </row>
    <row r="108" spans="1:4" ht="3.95" customHeight="1">
      <c r="A108" s="93"/>
      <c r="B108" s="94"/>
      <c r="C108" s="92"/>
      <c r="D108" s="92"/>
    </row>
    <row r="109" spans="1:4">
      <c r="A109" s="93"/>
      <c r="B109" s="106"/>
      <c r="C109" s="92"/>
      <c r="D109" s="92"/>
    </row>
    <row r="110" spans="1:4" ht="3.95" customHeight="1">
      <c r="A110" s="93"/>
      <c r="B110" s="94"/>
      <c r="C110" s="92"/>
      <c r="D110" s="92"/>
    </row>
    <row r="111" spans="1:4">
      <c r="A111" s="93"/>
      <c r="B111" s="106"/>
      <c r="C111" s="92"/>
      <c r="D111" s="92"/>
    </row>
    <row r="112" spans="1:4" ht="3.95" customHeight="1">
      <c r="A112" s="93"/>
      <c r="B112" s="94"/>
      <c r="C112" s="92"/>
      <c r="D112" s="92"/>
    </row>
    <row r="113" spans="1:4">
      <c r="A113" s="93"/>
      <c r="B113" s="107"/>
      <c r="C113" s="92"/>
      <c r="D113" s="92"/>
    </row>
    <row r="114" spans="1:4" ht="3.95" customHeight="1">
      <c r="A114" s="93"/>
      <c r="B114" s="94"/>
      <c r="C114" s="92"/>
      <c r="D114" s="92"/>
    </row>
    <row r="115" spans="1:4">
      <c r="A115" s="93"/>
      <c r="B115" s="94"/>
      <c r="C115" s="92"/>
      <c r="D115" s="92"/>
    </row>
    <row r="116" spans="1:4" ht="3.95" customHeight="1">
      <c r="A116" s="93"/>
      <c r="B116" s="94"/>
      <c r="C116" s="92"/>
      <c r="D116" s="92"/>
    </row>
    <row r="117" spans="1:4">
      <c r="A117" s="93"/>
      <c r="B117" s="106"/>
      <c r="C117" s="92"/>
      <c r="D117" s="92"/>
    </row>
    <row r="118" spans="1:4" ht="3.95" customHeight="1">
      <c r="A118" s="93"/>
      <c r="B118" s="94"/>
      <c r="C118" s="92"/>
      <c r="D118" s="92"/>
    </row>
    <row r="119" spans="1:4">
      <c r="A119" s="93"/>
      <c r="B119" s="106"/>
      <c r="C119" s="92"/>
      <c r="D119" s="92"/>
    </row>
    <row r="120" spans="1:4" ht="3.95" customHeight="1">
      <c r="A120" s="93"/>
      <c r="B120" s="94"/>
      <c r="C120" s="92"/>
      <c r="D120" s="92"/>
    </row>
    <row r="121" spans="1:4">
      <c r="A121" s="93"/>
      <c r="B121" s="106"/>
      <c r="C121" s="92"/>
      <c r="D121" s="92"/>
    </row>
    <row r="122" spans="1:4" ht="3.95" customHeight="1">
      <c r="A122" s="93"/>
      <c r="B122" s="94"/>
      <c r="C122" s="92"/>
      <c r="D122" s="92"/>
    </row>
    <row r="123" spans="1:4">
      <c r="A123" s="93"/>
      <c r="B123" s="107"/>
      <c r="C123" s="92"/>
      <c r="D123" s="92"/>
    </row>
    <row r="124" spans="1:4" ht="3.95" customHeight="1">
      <c r="A124" s="93"/>
      <c r="B124" s="94"/>
      <c r="C124" s="92"/>
      <c r="D124" s="92"/>
    </row>
    <row r="125" spans="1:4">
      <c r="A125" s="93"/>
      <c r="B125" s="94"/>
      <c r="C125" s="92"/>
      <c r="D125" s="92"/>
    </row>
    <row r="126" spans="1:4" ht="3.95" customHeight="1">
      <c r="A126" s="93"/>
      <c r="B126" s="94"/>
      <c r="C126" s="92"/>
      <c r="D126" s="92"/>
    </row>
    <row r="127" spans="1:4">
      <c r="A127" s="93"/>
      <c r="B127" s="106"/>
      <c r="C127" s="92"/>
      <c r="D127" s="92"/>
    </row>
    <row r="128" spans="1:4" ht="3.95" customHeight="1">
      <c r="A128" s="93"/>
      <c r="B128" s="94"/>
      <c r="C128" s="92"/>
      <c r="D128" s="92"/>
    </row>
    <row r="129" spans="1:4">
      <c r="A129" s="93"/>
      <c r="B129" s="106"/>
      <c r="C129" s="92"/>
      <c r="D129" s="92"/>
    </row>
    <row r="130" spans="1:4" ht="3.95" customHeight="1">
      <c r="A130" s="93"/>
      <c r="B130" s="94"/>
      <c r="C130" s="92"/>
      <c r="D130" s="92"/>
    </row>
    <row r="131" spans="1:4">
      <c r="A131" s="93"/>
      <c r="B131" s="106"/>
      <c r="C131" s="92"/>
      <c r="D131" s="92"/>
    </row>
    <row r="132" spans="1:4" ht="3.95" customHeight="1">
      <c r="A132" s="93"/>
      <c r="B132" s="94"/>
      <c r="C132" s="92"/>
      <c r="D132" s="92"/>
    </row>
    <row r="133" spans="1:4">
      <c r="A133" s="93"/>
      <c r="B133" s="119"/>
      <c r="C133" s="92"/>
      <c r="D133" s="92"/>
    </row>
    <row r="134" spans="1:4" ht="3.95" customHeight="1">
      <c r="A134" s="93"/>
      <c r="B134" s="94"/>
      <c r="C134" s="92"/>
      <c r="D134" s="92"/>
    </row>
    <row r="135" spans="1:4">
      <c r="A135" s="93"/>
      <c r="B135" s="94"/>
      <c r="C135" s="92"/>
      <c r="D135" s="92"/>
    </row>
    <row r="136" spans="1:4">
      <c r="A136" s="93"/>
      <c r="B136" s="94"/>
      <c r="C136" s="92"/>
      <c r="D136" s="92"/>
    </row>
    <row r="137" spans="1:4">
      <c r="A137" s="93"/>
      <c r="B137" s="94"/>
      <c r="C137" s="92"/>
      <c r="D137" s="92"/>
    </row>
    <row r="138" spans="1:4">
      <c r="A138" s="93"/>
      <c r="B138" s="94"/>
      <c r="C138" s="92"/>
      <c r="D138" s="92"/>
    </row>
    <row r="139" spans="1:4">
      <c r="A139" s="93"/>
      <c r="B139" s="94"/>
      <c r="C139" s="92"/>
      <c r="D139" s="92"/>
    </row>
    <row r="140" spans="1:4">
      <c r="A140" s="93"/>
      <c r="B140" s="94"/>
      <c r="C140" s="92"/>
      <c r="D140" s="92"/>
    </row>
    <row r="141" spans="1:4">
      <c r="A141" s="93"/>
      <c r="B141" s="94"/>
      <c r="C141" s="92"/>
      <c r="D141" s="92"/>
    </row>
    <row r="142" spans="1:4">
      <c r="A142" s="93"/>
      <c r="B142" s="94"/>
      <c r="C142" s="92"/>
      <c r="D142" s="92"/>
    </row>
  </sheetData>
  <sheetProtection selectLockedCells="1"/>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2"/>
  <sheetViews>
    <sheetView showGridLines="0" view="pageBreakPreview" topLeftCell="A159" zoomScaleNormal="100" zoomScaleSheetLayoutView="100" workbookViewId="0">
      <selection activeCell="H92" sqref="H92"/>
    </sheetView>
  </sheetViews>
  <sheetFormatPr defaultColWidth="10.85546875" defaultRowHeight="12.75"/>
  <cols>
    <col min="1" max="1" width="4.7109375" style="396" customWidth="1"/>
    <col min="2" max="2" width="33.42578125" style="396" customWidth="1"/>
    <col min="3" max="3" width="3.140625" style="254" customWidth="1"/>
    <col min="4" max="4" width="10.140625" style="254" customWidth="1"/>
    <col min="5" max="5" width="18.42578125" style="254" customWidth="1"/>
    <col min="6" max="6" width="25.7109375" style="254" customWidth="1"/>
    <col min="7" max="7" width="18.42578125" style="254" customWidth="1"/>
    <col min="8" max="8" width="20.28515625" style="254" customWidth="1"/>
    <col min="9" max="9" width="18" style="254" customWidth="1"/>
    <col min="10" max="10" width="27.28515625" style="254" customWidth="1"/>
    <col min="11" max="11" width="10.85546875" style="255"/>
    <col min="12" max="16384" width="10.85546875" style="254"/>
  </cols>
  <sheetData>
    <row r="1" spans="1:10" ht="6" customHeight="1"/>
    <row r="2" spans="1:10" ht="29.1" customHeight="1">
      <c r="A2" s="512" t="str">
        <f>'PLEASE FILL IN HERE FIRST!!!'!B3&amp;" "&amp;"["&amp;'PLEASE FILL IN HERE FIRST!!!'!B5&amp;"]"</f>
        <v>ITTF World Tour [World Tour Platinum]</v>
      </c>
      <c r="B2" s="512"/>
      <c r="C2" s="512"/>
      <c r="D2" s="512"/>
      <c r="E2" s="512"/>
      <c r="F2" s="512"/>
      <c r="G2" s="512"/>
      <c r="H2" s="512"/>
      <c r="I2" s="512"/>
      <c r="J2" s="512"/>
    </row>
    <row r="3" spans="1:10" ht="29.1" customHeight="1">
      <c r="A3" s="512" t="str">
        <f>'PLEASE FILL IN HERE FIRST!!!'!B7</f>
        <v>Sapporo (JPN) - WORLD TOUR PLATINUM</v>
      </c>
      <c r="B3" s="512"/>
      <c r="C3" s="512"/>
      <c r="D3" s="512"/>
      <c r="E3" s="512"/>
      <c r="F3" s="512"/>
      <c r="G3" s="512"/>
      <c r="H3" s="512"/>
      <c r="I3" s="512"/>
      <c r="J3" s="512"/>
    </row>
    <row r="4" spans="1:10" ht="29.1" customHeight="1">
      <c r="A4" s="397"/>
      <c r="B4" s="516" t="s">
        <v>192</v>
      </c>
      <c r="C4" s="516"/>
      <c r="D4" s="516"/>
      <c r="E4" s="516"/>
      <c r="F4" s="516"/>
      <c r="G4" s="516"/>
      <c r="H4" s="516"/>
      <c r="I4" s="516"/>
      <c r="J4" s="516"/>
    </row>
    <row r="5" spans="1:10" ht="29.1" customHeight="1">
      <c r="A5" s="398"/>
      <c r="B5" s="398"/>
      <c r="C5" s="256"/>
      <c r="D5" s="256"/>
      <c r="E5" s="256"/>
      <c r="F5" s="256"/>
      <c r="G5" s="256"/>
      <c r="H5" s="256"/>
      <c r="I5" s="256"/>
      <c r="J5" s="256"/>
    </row>
    <row r="6" spans="1:10" ht="21.95" customHeight="1">
      <c r="A6" s="513" t="s">
        <v>179</v>
      </c>
      <c r="B6" s="513"/>
      <c r="C6" s="513"/>
      <c r="D6" s="513"/>
      <c r="E6" s="513"/>
      <c r="F6" s="513"/>
      <c r="G6" s="513"/>
      <c r="H6" s="513"/>
      <c r="I6" s="513"/>
      <c r="J6" s="513"/>
    </row>
    <row r="7" spans="1:10" ht="15.95" customHeight="1">
      <c r="A7" s="575"/>
      <c r="B7" s="575"/>
      <c r="C7" s="575"/>
      <c r="D7" s="575"/>
      <c r="E7" s="575"/>
      <c r="F7" s="575"/>
      <c r="G7" s="575"/>
      <c r="H7" s="575"/>
      <c r="I7" s="575"/>
      <c r="J7" s="575"/>
    </row>
    <row r="8" spans="1:10" ht="15">
      <c r="A8" s="399">
        <v>1</v>
      </c>
      <c r="B8" s="400" t="s">
        <v>138</v>
      </c>
      <c r="C8" s="257"/>
      <c r="D8" s="258">
        <v>1</v>
      </c>
      <c r="E8" s="515" t="s">
        <v>625</v>
      </c>
      <c r="F8" s="515"/>
      <c r="G8" s="515"/>
      <c r="H8" s="515"/>
      <c r="I8" s="515"/>
      <c r="J8" s="515"/>
    </row>
    <row r="9" spans="1:10" ht="15">
      <c r="A9" s="401"/>
      <c r="B9" s="401"/>
      <c r="C9" s="259"/>
      <c r="D9" s="260">
        <v>2</v>
      </c>
      <c r="E9" s="532" t="s">
        <v>626</v>
      </c>
      <c r="F9" s="523"/>
      <c r="G9" s="523"/>
      <c r="H9" s="523"/>
      <c r="I9" s="523"/>
      <c r="J9" s="523"/>
    </row>
    <row r="10" spans="1:10" ht="15">
      <c r="A10" s="401"/>
      <c r="B10" s="401"/>
      <c r="C10" s="259"/>
      <c r="D10" s="260">
        <v>3</v>
      </c>
      <c r="E10" s="514" t="s">
        <v>627</v>
      </c>
      <c r="F10" s="514"/>
      <c r="G10" s="514"/>
      <c r="H10" s="514"/>
      <c r="I10" s="514"/>
      <c r="J10" s="514"/>
    </row>
    <row r="11" spans="1:10" ht="15">
      <c r="A11" s="401"/>
      <c r="B11" s="401"/>
      <c r="C11" s="259"/>
      <c r="D11" s="261" t="s">
        <v>139</v>
      </c>
      <c r="E11" s="523" t="s">
        <v>628</v>
      </c>
      <c r="F11" s="523"/>
      <c r="G11" s="523"/>
      <c r="H11" s="523"/>
      <c r="I11" s="523"/>
      <c r="J11" s="523"/>
    </row>
    <row r="12" spans="1:10" ht="15">
      <c r="A12" s="401"/>
      <c r="B12" s="401"/>
      <c r="C12" s="259"/>
      <c r="D12" s="261" t="s">
        <v>107</v>
      </c>
      <c r="E12" s="514" t="s">
        <v>629</v>
      </c>
      <c r="F12" s="514"/>
      <c r="G12" s="514"/>
      <c r="H12" s="514"/>
      <c r="I12" s="514"/>
      <c r="J12" s="514"/>
    </row>
    <row r="13" spans="1:10" ht="15">
      <c r="A13" s="401"/>
      <c r="B13" s="401"/>
      <c r="C13" s="259"/>
      <c r="D13" s="261" t="s">
        <v>212</v>
      </c>
      <c r="E13" s="534" t="s">
        <v>630</v>
      </c>
      <c r="F13" s="534"/>
      <c r="G13" s="534"/>
      <c r="H13" s="534"/>
      <c r="I13" s="534"/>
      <c r="J13" s="534"/>
    </row>
    <row r="14" spans="1:10" ht="15">
      <c r="A14" s="402"/>
      <c r="B14" s="402"/>
      <c r="C14" s="263"/>
      <c r="D14" s="264" t="s">
        <v>321</v>
      </c>
      <c r="E14" s="533" t="s">
        <v>631</v>
      </c>
      <c r="F14" s="533"/>
      <c r="G14" s="533"/>
      <c r="H14" s="533"/>
      <c r="I14" s="533"/>
      <c r="J14" s="533"/>
    </row>
    <row r="15" spans="1:10" ht="9.9499999999999993" customHeight="1">
      <c r="D15" s="265"/>
    </row>
    <row r="16" spans="1:10" ht="15">
      <c r="A16" s="399" t="s">
        <v>16</v>
      </c>
      <c r="B16" s="400" t="s">
        <v>167</v>
      </c>
      <c r="C16" s="257"/>
      <c r="D16" s="266" t="s">
        <v>109</v>
      </c>
      <c r="E16" s="515" t="s">
        <v>632</v>
      </c>
      <c r="F16" s="515"/>
      <c r="G16" s="515"/>
      <c r="H16" s="515"/>
      <c r="I16" s="515"/>
      <c r="J16" s="515"/>
    </row>
    <row r="17" spans="1:10" ht="15">
      <c r="A17" s="401"/>
      <c r="B17" s="401"/>
      <c r="C17" s="259"/>
      <c r="D17" s="261" t="s">
        <v>139</v>
      </c>
      <c r="E17" s="514" t="s">
        <v>633</v>
      </c>
      <c r="F17" s="514"/>
      <c r="G17" s="514"/>
      <c r="H17" s="514"/>
      <c r="I17" s="514"/>
      <c r="J17" s="514"/>
    </row>
    <row r="18" spans="1:10" ht="15">
      <c r="A18" s="401"/>
      <c r="B18" s="401"/>
      <c r="C18" s="259"/>
      <c r="D18" s="261" t="s">
        <v>107</v>
      </c>
      <c r="E18" s="514" t="s">
        <v>629</v>
      </c>
      <c r="F18" s="514"/>
      <c r="G18" s="514"/>
      <c r="H18" s="514"/>
      <c r="I18" s="514"/>
      <c r="J18" s="514"/>
    </row>
    <row r="19" spans="1:10" ht="15">
      <c r="A19" s="402"/>
      <c r="B19" s="402"/>
      <c r="C19" s="263"/>
      <c r="D19" s="264" t="s">
        <v>212</v>
      </c>
      <c r="E19" s="533" t="s">
        <v>634</v>
      </c>
      <c r="F19" s="533"/>
      <c r="G19" s="533"/>
      <c r="H19" s="533"/>
      <c r="I19" s="533"/>
      <c r="J19" s="533"/>
    </row>
    <row r="20" spans="1:10" ht="9.9499999999999993" customHeight="1">
      <c r="D20" s="265"/>
    </row>
    <row r="21" spans="1:10" ht="15">
      <c r="A21" s="399" t="s">
        <v>17</v>
      </c>
      <c r="B21" s="400" t="s">
        <v>18</v>
      </c>
      <c r="C21" s="257"/>
      <c r="D21" s="266" t="s">
        <v>109</v>
      </c>
      <c r="E21" s="515" t="s">
        <v>635</v>
      </c>
      <c r="F21" s="515"/>
      <c r="G21" s="515"/>
      <c r="H21" s="515"/>
      <c r="I21" s="515"/>
      <c r="J21" s="515"/>
    </row>
    <row r="22" spans="1:10" ht="15">
      <c r="A22" s="401"/>
      <c r="B22" s="401"/>
      <c r="C22" s="259"/>
      <c r="D22" s="261" t="s">
        <v>139</v>
      </c>
      <c r="E22" s="514" t="s">
        <v>266</v>
      </c>
      <c r="F22" s="514"/>
      <c r="G22" s="514"/>
      <c r="H22" s="514"/>
      <c r="I22" s="514"/>
      <c r="J22" s="514"/>
    </row>
    <row r="23" spans="1:10" ht="15">
      <c r="A23" s="401"/>
      <c r="B23" s="401"/>
      <c r="C23" s="259"/>
      <c r="D23" s="261" t="s">
        <v>107</v>
      </c>
      <c r="E23" s="539" t="s">
        <v>266</v>
      </c>
      <c r="F23" s="514"/>
      <c r="G23" s="514"/>
      <c r="H23" s="514"/>
      <c r="I23" s="514"/>
      <c r="J23" s="514"/>
    </row>
    <row r="24" spans="1:10" ht="15">
      <c r="A24" s="402"/>
      <c r="B24" s="402"/>
      <c r="C24" s="263"/>
      <c r="D24" s="264" t="s">
        <v>212</v>
      </c>
      <c r="E24" s="530" t="s">
        <v>266</v>
      </c>
      <c r="F24" s="531"/>
      <c r="G24" s="531"/>
      <c r="H24" s="531"/>
      <c r="I24" s="531"/>
      <c r="J24" s="531"/>
    </row>
    <row r="25" spans="1:10" ht="9.9499999999999993" customHeight="1">
      <c r="D25" s="265"/>
    </row>
    <row r="26" spans="1:10" ht="15">
      <c r="A26" s="399" t="s">
        <v>23</v>
      </c>
      <c r="B26" s="400" t="s">
        <v>24</v>
      </c>
      <c r="C26" s="257"/>
      <c r="D26" s="266" t="s">
        <v>109</v>
      </c>
      <c r="E26" s="515" t="s">
        <v>636</v>
      </c>
      <c r="F26" s="515"/>
      <c r="G26" s="515"/>
      <c r="H26" s="515"/>
      <c r="I26" s="515"/>
      <c r="J26" s="515"/>
    </row>
    <row r="27" spans="1:10" ht="15">
      <c r="A27" s="401"/>
      <c r="B27" s="401"/>
      <c r="C27" s="259"/>
      <c r="D27" s="261" t="s">
        <v>139</v>
      </c>
      <c r="E27" s="514" t="s">
        <v>628</v>
      </c>
      <c r="F27" s="514"/>
      <c r="G27" s="514"/>
      <c r="H27" s="514"/>
      <c r="I27" s="514"/>
      <c r="J27" s="514"/>
    </row>
    <row r="28" spans="1:10" ht="15">
      <c r="A28" s="401"/>
      <c r="B28" s="401"/>
      <c r="C28" s="259"/>
      <c r="D28" s="261" t="s">
        <v>107</v>
      </c>
      <c r="E28" s="514" t="s">
        <v>629</v>
      </c>
      <c r="F28" s="514"/>
      <c r="G28" s="514"/>
      <c r="H28" s="514"/>
      <c r="I28" s="514"/>
      <c r="J28" s="514"/>
    </row>
    <row r="29" spans="1:10" ht="15">
      <c r="A29" s="402"/>
      <c r="B29" s="402"/>
      <c r="C29" s="263"/>
      <c r="D29" s="264" t="s">
        <v>212</v>
      </c>
      <c r="E29" s="533" t="s">
        <v>637</v>
      </c>
      <c r="F29" s="531"/>
      <c r="G29" s="531"/>
      <c r="H29" s="531"/>
      <c r="I29" s="531"/>
      <c r="J29" s="531"/>
    </row>
    <row r="30" spans="1:10" ht="9.9499999999999993" customHeight="1">
      <c r="D30" s="267"/>
      <c r="E30" s="268"/>
      <c r="F30" s="269"/>
      <c r="G30" s="269"/>
      <c r="H30" s="269"/>
      <c r="I30" s="269"/>
      <c r="J30" s="269"/>
    </row>
    <row r="31" spans="1:10" ht="15">
      <c r="A31" s="399">
        <v>3</v>
      </c>
      <c r="B31" s="400" t="s">
        <v>163</v>
      </c>
      <c r="C31" s="257"/>
      <c r="D31" s="266" t="s">
        <v>109</v>
      </c>
      <c r="E31" s="547" t="str">
        <f>'PLEASE FILL IN HERE FIRST!!!'!B15</f>
        <v>Dimosthenis MESSINIS</v>
      </c>
      <c r="F31" s="547"/>
      <c r="G31" s="547"/>
      <c r="H31" s="547"/>
      <c r="I31" s="547"/>
      <c r="J31" s="547"/>
    </row>
    <row r="32" spans="1:10" ht="15">
      <c r="A32" s="401"/>
      <c r="B32" s="401"/>
      <c r="C32" s="259"/>
      <c r="D32" s="261" t="s">
        <v>139</v>
      </c>
      <c r="E32" s="561" t="str">
        <f>'PLEASE FILL IN HERE FIRST!!!'!B17</f>
        <v>0030 6970 2361 16</v>
      </c>
      <c r="F32" s="561"/>
      <c r="G32" s="561"/>
      <c r="H32" s="561"/>
      <c r="I32" s="561"/>
      <c r="J32" s="561"/>
    </row>
    <row r="33" spans="1:10" ht="15">
      <c r="A33" s="401"/>
      <c r="B33" s="401"/>
      <c r="C33" s="259"/>
      <c r="D33" s="261" t="s">
        <v>107</v>
      </c>
      <c r="E33" s="561" t="str">
        <f>'PLEASE FILL IN HERE FIRST!!!'!B19</f>
        <v>no Fax</v>
      </c>
      <c r="F33" s="561"/>
      <c r="G33" s="561"/>
      <c r="H33" s="561"/>
      <c r="I33" s="561"/>
      <c r="J33" s="561"/>
    </row>
    <row r="34" spans="1:10" ht="15">
      <c r="A34" s="402"/>
      <c r="B34" s="402"/>
      <c r="C34" s="263"/>
      <c r="D34" s="264" t="s">
        <v>212</v>
      </c>
      <c r="E34" s="585" t="str">
        <f>'PLEASE FILL IN HERE FIRST!!!'!B21</f>
        <v>dmessinis@ittf.com</v>
      </c>
      <c r="F34" s="586"/>
      <c r="G34" s="586"/>
      <c r="H34" s="586"/>
      <c r="I34" s="586"/>
      <c r="J34" s="586"/>
    </row>
    <row r="35" spans="1:10" ht="9.9499999999999993" customHeight="1">
      <c r="D35" s="265"/>
    </row>
    <row r="36" spans="1:10" ht="15">
      <c r="A36" s="399">
        <v>4</v>
      </c>
      <c r="B36" s="400" t="s">
        <v>140</v>
      </c>
      <c r="C36" s="257"/>
      <c r="D36" s="258">
        <v>1</v>
      </c>
      <c r="E36" s="515" t="s">
        <v>638</v>
      </c>
      <c r="F36" s="515"/>
      <c r="G36" s="515"/>
      <c r="H36" s="515"/>
      <c r="I36" s="515"/>
      <c r="J36" s="515"/>
    </row>
    <row r="37" spans="1:10" ht="15">
      <c r="A37" s="401"/>
      <c r="B37" s="401"/>
      <c r="C37" s="259"/>
      <c r="D37" s="260">
        <v>2</v>
      </c>
      <c r="E37" s="523" t="s">
        <v>639</v>
      </c>
      <c r="F37" s="523"/>
      <c r="G37" s="523"/>
      <c r="H37" s="523"/>
      <c r="I37" s="523"/>
      <c r="J37" s="523"/>
    </row>
    <row r="38" spans="1:10" ht="15">
      <c r="A38" s="401"/>
      <c r="B38" s="401"/>
      <c r="C38" s="259"/>
      <c r="D38" s="260">
        <v>3</v>
      </c>
      <c r="E38" s="523" t="s">
        <v>640</v>
      </c>
      <c r="F38" s="523"/>
      <c r="G38" s="523"/>
      <c r="H38" s="523"/>
      <c r="I38" s="523"/>
      <c r="J38" s="523"/>
    </row>
    <row r="39" spans="1:10" ht="15">
      <c r="A39" s="401"/>
      <c r="B39" s="401"/>
      <c r="C39" s="259"/>
      <c r="D39" s="261" t="s">
        <v>139</v>
      </c>
      <c r="E39" s="514" t="s">
        <v>641</v>
      </c>
      <c r="F39" s="514"/>
      <c r="G39" s="514"/>
      <c r="H39" s="514"/>
      <c r="I39" s="514"/>
      <c r="J39" s="514"/>
    </row>
    <row r="40" spans="1:10" ht="15">
      <c r="A40" s="401"/>
      <c r="B40" s="401"/>
      <c r="C40" s="259"/>
      <c r="D40" s="261" t="s">
        <v>107</v>
      </c>
      <c r="E40" s="571"/>
      <c r="F40" s="571"/>
      <c r="G40" s="571"/>
      <c r="H40" s="571"/>
      <c r="I40" s="571"/>
      <c r="J40" s="571"/>
    </row>
    <row r="41" spans="1:10" ht="15">
      <c r="A41" s="401"/>
      <c r="B41" s="401"/>
      <c r="C41" s="259"/>
      <c r="D41" s="261" t="s">
        <v>212</v>
      </c>
      <c r="E41" s="572" t="s">
        <v>266</v>
      </c>
      <c r="F41" s="534"/>
      <c r="G41" s="534"/>
      <c r="H41" s="534"/>
      <c r="I41" s="534"/>
      <c r="J41" s="534"/>
    </row>
    <row r="42" spans="1:10" ht="15">
      <c r="A42" s="402"/>
      <c r="B42" s="402"/>
      <c r="C42" s="263"/>
      <c r="D42" s="264" t="s">
        <v>321</v>
      </c>
      <c r="E42" s="533" t="s">
        <v>642</v>
      </c>
      <c r="F42" s="533"/>
      <c r="G42" s="533"/>
      <c r="H42" s="533"/>
      <c r="I42" s="533"/>
      <c r="J42" s="533"/>
    </row>
    <row r="43" spans="1:10" ht="9.9499999999999993" customHeight="1">
      <c r="D43" s="265"/>
    </row>
    <row r="44" spans="1:10" ht="12.95" customHeight="1">
      <c r="A44" s="399">
        <v>5</v>
      </c>
      <c r="B44" s="400" t="s">
        <v>141</v>
      </c>
      <c r="C44" s="257"/>
      <c r="D44" s="258">
        <v>1</v>
      </c>
      <c r="E44" s="547" t="str">
        <f>'PLEASE FILL IN HERE FIRST!!!'!B53</f>
        <v>Men's Singles (MS)</v>
      </c>
      <c r="F44" s="547"/>
      <c r="G44" s="270" t="str">
        <f>'PLEASE FILL IN HERE FIRST!!!'!A53</f>
        <v>mandatory event</v>
      </c>
      <c r="H44" s="271"/>
      <c r="I44" s="271"/>
      <c r="J44" s="272"/>
    </row>
    <row r="45" spans="1:10" ht="12.95" customHeight="1">
      <c r="A45" s="401"/>
      <c r="B45" s="401"/>
      <c r="C45" s="259"/>
      <c r="D45" s="260">
        <v>2</v>
      </c>
      <c r="E45" s="584" t="str">
        <f>'PLEASE FILL IN HERE FIRST!!!'!B55</f>
        <v>Women's Singles (WS)</v>
      </c>
      <c r="F45" s="561"/>
      <c r="G45" s="273" t="str">
        <f>'PLEASE FILL IN HERE FIRST!!!'!A55</f>
        <v>mandatory event</v>
      </c>
      <c r="H45" s="274"/>
      <c r="I45" s="274"/>
      <c r="J45" s="275"/>
    </row>
    <row r="46" spans="1:10" ht="12.95" customHeight="1">
      <c r="A46" s="522"/>
      <c r="B46" s="522"/>
      <c r="C46" s="522"/>
      <c r="D46" s="260">
        <v>3</v>
      </c>
      <c r="E46" s="570" t="str">
        <f>'PLEASE FILL IN HERE FIRST!!!'!B57</f>
        <v>Men's Doubles (MD)</v>
      </c>
      <c r="F46" s="570"/>
      <c r="G46" s="276" t="str">
        <f>'PLEASE FILL IN HERE FIRST!!!'!A57</f>
        <v>mandatory event</v>
      </c>
      <c r="H46" s="274"/>
      <c r="I46" s="274"/>
      <c r="J46" s="265"/>
    </row>
    <row r="47" spans="1:10" ht="12.95" customHeight="1">
      <c r="A47" s="522"/>
      <c r="B47" s="522"/>
      <c r="C47" s="522"/>
      <c r="D47" s="260">
        <v>4</v>
      </c>
      <c r="E47" s="570" t="str">
        <f>'PLEASE FILL IN HERE FIRST!!!'!B59</f>
        <v>Women's Doubles (WD)</v>
      </c>
      <c r="F47" s="570"/>
      <c r="G47" s="276" t="str">
        <f>'PLEASE FILL IN HERE FIRST!!!'!A57</f>
        <v>mandatory event</v>
      </c>
      <c r="H47" s="274"/>
      <c r="I47" s="274"/>
      <c r="J47" s="273"/>
    </row>
    <row r="48" spans="1:10" ht="15" customHeight="1">
      <c r="A48" s="522"/>
      <c r="B48" s="522"/>
      <c r="C48" s="522"/>
      <c r="D48" s="260">
        <v>5</v>
      </c>
      <c r="E48" s="562" t="str">
        <f>IF('PLEASE FILL IN HERE FIRST!!!'!A61="mandatory event",'PLEASE FILL IN HERE FIRST!!!'!B61,IF('PLEASE FILL IN HERE FIRST!!!'!A61="confirmed event",'PLEASE FILL IN HERE FIRST!!!'!B61,IF('PLEASE FILL IN HERE FIRST!!!'!A61="No"," ")))</f>
        <v>Mixed Doubles (XD)</v>
      </c>
      <c r="F48" s="562"/>
      <c r="G48" s="276" t="str">
        <f>'PLEASE FILL IN HERE FIRST!!!'!A61</f>
        <v>mandatory event</v>
      </c>
      <c r="H48" s="277"/>
      <c r="I48" s="277"/>
      <c r="J48" s="277"/>
    </row>
    <row r="49" spans="1:10" ht="15" hidden="1" customHeight="1">
      <c r="A49" s="522"/>
      <c r="B49" s="522"/>
      <c r="C49" s="522"/>
      <c r="D49" s="260">
        <v>5</v>
      </c>
      <c r="E49" s="562" t="str">
        <f>IF('PLEASE FILL IN HERE FIRST!!!'!A63="mandatory event",'PLEASE FILL IN HERE FIRST!!!'!B63,IF('PLEASE FILL IN HERE FIRST!!!'!A63="confirmed event",'PLEASE FILL IN HERE FIRST!!!'!B63,IF('PLEASE FILL IN HERE FIRST!!!'!A63="No"," ")))</f>
        <v xml:space="preserve"> </v>
      </c>
      <c r="F49" s="562"/>
      <c r="G49" s="276" t="str">
        <f>'PLEASE FILL IN HERE FIRST!!!'!A63</f>
        <v>no</v>
      </c>
      <c r="H49" s="563" t="s">
        <v>447</v>
      </c>
      <c r="I49" s="563"/>
      <c r="J49" s="563"/>
    </row>
    <row r="50" spans="1:10" ht="15" hidden="1" customHeight="1">
      <c r="A50" s="522"/>
      <c r="B50" s="522"/>
      <c r="C50" s="522"/>
      <c r="D50" s="260">
        <v>6</v>
      </c>
      <c r="E50" s="562" t="str">
        <f>IF('PLEASE FILL IN HERE FIRST!!!'!A65="mandatory event",'PLEASE FILL IN HERE FIRST!!!'!B65,IF('PLEASE FILL IN HERE FIRST!!!'!A65="confirmed event",'PLEASE FILL IN HERE FIRST!!!'!B65,IF('PLEASE FILL IN HERE FIRST!!!'!A65="No"," ")))</f>
        <v xml:space="preserve"> </v>
      </c>
      <c r="F50" s="562"/>
      <c r="G50" s="276" t="str">
        <f>'PLEASE FILL IN HERE FIRST!!!'!A65</f>
        <v>no</v>
      </c>
      <c r="H50" s="563"/>
      <c r="I50" s="563"/>
      <c r="J50" s="563"/>
    </row>
    <row r="51" spans="1:10" ht="15" customHeight="1">
      <c r="A51" s="402"/>
      <c r="B51" s="402"/>
      <c r="C51" s="263"/>
      <c r="D51" s="278"/>
      <c r="E51" s="568" t="str">
        <f>IF(E49="U21 Men's Singles (U21 MS)","Under 21 Category for 2018 : Born on or after January 1st, 1997"," ")</f>
        <v xml:space="preserve"> </v>
      </c>
      <c r="F51" s="568"/>
      <c r="G51" s="568"/>
      <c r="H51" s="568"/>
      <c r="I51" s="568"/>
      <c r="J51" s="568"/>
    </row>
    <row r="52" spans="1:10" ht="9.9499999999999993" customHeight="1">
      <c r="E52" s="265"/>
      <c r="F52" s="265"/>
      <c r="G52" s="265"/>
      <c r="H52" s="265"/>
      <c r="I52" s="265"/>
      <c r="J52" s="265"/>
    </row>
    <row r="53" spans="1:10" ht="15">
      <c r="A53" s="403">
        <v>6</v>
      </c>
      <c r="B53" s="404" t="s">
        <v>142</v>
      </c>
      <c r="C53" s="279"/>
      <c r="D53" s="280"/>
      <c r="E53" s="281" t="s">
        <v>566</v>
      </c>
      <c r="F53" s="282">
        <f>'PLEASE FILL IN HERE FIRST!!!'!B9</f>
        <v>43628</v>
      </c>
      <c r="G53" s="282">
        <f>INDEX(Events!O2:O29,MATCH('PLEASE FILL IN HERE FIRST!!!'!B7,Events!D2:D29,0))</f>
        <v>43629</v>
      </c>
      <c r="H53" s="368" t="s">
        <v>554</v>
      </c>
      <c r="I53" s="282">
        <f>INDEX(Events!P2:P29,MATCH('PLEASE FILL IN HERE FIRST!!!'!B7,Events!D2:D29,0))</f>
        <v>43630</v>
      </c>
      <c r="J53" s="282">
        <f>'PLEASE FILL IN HERE FIRST!!!'!D9</f>
        <v>43632</v>
      </c>
    </row>
    <row r="54" spans="1:10" ht="9.9499999999999993" customHeight="1">
      <c r="E54" s="265"/>
      <c r="F54" s="265"/>
      <c r="G54" s="265"/>
      <c r="H54" s="265"/>
      <c r="I54" s="265"/>
      <c r="J54" s="265"/>
    </row>
    <row r="55" spans="1:10" ht="15">
      <c r="A55" s="403">
        <v>7</v>
      </c>
      <c r="B55" s="404" t="s">
        <v>143</v>
      </c>
      <c r="C55" s="279"/>
      <c r="D55" s="280"/>
      <c r="E55" s="246" t="str">
        <f>INDEX(Events!H2:H29,MATCH('PLEASE FILL IN HERE FIRST!!!'!B7,Events!D2:D29,0))</f>
        <v>First Stage:  2 Days</v>
      </c>
      <c r="F55" s="366" t="str">
        <f>INDEX(Events!I2:I29,MATCH('PLEASE FILL IN HERE FIRST!!!'!B7,Events!D2:D29,0))</f>
        <v>Knock-Out</v>
      </c>
      <c r="G55" s="573" t="s">
        <v>660</v>
      </c>
      <c r="H55" s="573"/>
      <c r="I55" s="573"/>
      <c r="J55" s="573"/>
    </row>
    <row r="56" spans="1:10" ht="9.9499999999999993" customHeight="1">
      <c r="E56" s="265"/>
      <c r="F56" s="265"/>
      <c r="G56" s="265"/>
      <c r="H56" s="265"/>
      <c r="I56" s="265"/>
      <c r="J56" s="265"/>
    </row>
    <row r="57" spans="1:10" ht="15">
      <c r="A57" s="399">
        <v>8</v>
      </c>
      <c r="B57" s="400" t="s">
        <v>568</v>
      </c>
      <c r="C57" s="257"/>
      <c r="D57" s="283"/>
      <c r="E57" s="284" t="s">
        <v>144</v>
      </c>
      <c r="F57" s="272"/>
      <c r="G57" s="285">
        <f>F53-1</f>
        <v>43627</v>
      </c>
      <c r="H57" s="286" t="s">
        <v>145</v>
      </c>
      <c r="I57" s="287">
        <v>0.625000000000001</v>
      </c>
      <c r="J57" s="272" t="s">
        <v>146</v>
      </c>
    </row>
    <row r="58" spans="1:10" ht="15">
      <c r="A58" s="401"/>
      <c r="B58" s="401"/>
      <c r="C58" s="259"/>
      <c r="D58" s="259"/>
      <c r="E58" s="288" t="s">
        <v>145</v>
      </c>
      <c r="F58" s="523" t="s">
        <v>654</v>
      </c>
      <c r="G58" s="523"/>
      <c r="H58" s="523"/>
      <c r="I58" s="523"/>
      <c r="J58" s="523"/>
    </row>
    <row r="59" spans="1:10" ht="8.1" customHeight="1">
      <c r="A59" s="401"/>
      <c r="B59" s="401"/>
      <c r="C59" s="259"/>
      <c r="D59" s="259"/>
      <c r="E59" s="288"/>
      <c r="F59" s="367"/>
      <c r="G59" s="367"/>
      <c r="H59" s="367"/>
      <c r="I59" s="367"/>
      <c r="J59" s="367"/>
    </row>
    <row r="60" spans="1:10" ht="15">
      <c r="A60" s="405"/>
      <c r="B60" s="400" t="s">
        <v>569</v>
      </c>
      <c r="C60" s="283"/>
      <c r="D60" s="283"/>
      <c r="E60" s="284" t="s">
        <v>144</v>
      </c>
      <c r="F60" s="272"/>
      <c r="G60" s="285">
        <f>F53-2</f>
        <v>43626</v>
      </c>
      <c r="H60" s="286" t="s">
        <v>145</v>
      </c>
      <c r="I60" s="287">
        <v>0.58333333333333404</v>
      </c>
      <c r="J60" s="272" t="s">
        <v>146</v>
      </c>
    </row>
    <row r="61" spans="1:10" ht="15">
      <c r="A61" s="401"/>
      <c r="B61" s="401"/>
      <c r="C61" s="259"/>
      <c r="D61" s="259"/>
      <c r="E61" s="288" t="s">
        <v>145</v>
      </c>
      <c r="F61" s="523" t="s">
        <v>655</v>
      </c>
      <c r="G61" s="523"/>
      <c r="H61" s="523"/>
      <c r="I61" s="523"/>
      <c r="J61" s="523"/>
    </row>
    <row r="62" spans="1:10" ht="12.95" customHeight="1">
      <c r="A62" s="402"/>
      <c r="B62" s="402"/>
      <c r="C62" s="262"/>
      <c r="D62" s="262"/>
      <c r="E62" s="558"/>
      <c r="F62" s="558"/>
      <c r="G62" s="558"/>
      <c r="H62" s="558"/>
      <c r="I62" s="558"/>
      <c r="J62" s="558"/>
    </row>
    <row r="63" spans="1:10" ht="9.9499999999999993" customHeight="1"/>
    <row r="64" spans="1:10" ht="15">
      <c r="A64" s="399">
        <v>9</v>
      </c>
      <c r="B64" s="400" t="s">
        <v>200</v>
      </c>
      <c r="C64" s="569" t="s">
        <v>21</v>
      </c>
      <c r="D64" s="569"/>
      <c r="E64" s="289">
        <v>8</v>
      </c>
      <c r="F64" s="566" t="s">
        <v>411</v>
      </c>
      <c r="G64" s="566"/>
      <c r="H64" s="290" t="s">
        <v>87</v>
      </c>
      <c r="I64" s="291" t="s">
        <v>308</v>
      </c>
      <c r="J64" s="292" t="s">
        <v>539</v>
      </c>
    </row>
    <row r="65" spans="1:10" ht="15">
      <c r="A65" s="406"/>
      <c r="B65" s="406"/>
      <c r="C65" s="293"/>
      <c r="D65" s="261" t="s">
        <v>22</v>
      </c>
      <c r="E65" s="294">
        <v>10</v>
      </c>
      <c r="F65" s="559" t="s">
        <v>411</v>
      </c>
      <c r="G65" s="560"/>
      <c r="H65" s="295" t="s">
        <v>87</v>
      </c>
      <c r="I65" s="295"/>
      <c r="J65" s="295"/>
    </row>
    <row r="66" spans="1:10" ht="15">
      <c r="A66" s="401"/>
      <c r="B66" s="401"/>
      <c r="C66" s="261"/>
      <c r="D66" s="261" t="s">
        <v>147</v>
      </c>
      <c r="E66" s="296"/>
      <c r="F66" s="550" t="s">
        <v>427</v>
      </c>
      <c r="G66" s="550"/>
      <c r="H66" s="295" t="s">
        <v>455</v>
      </c>
      <c r="I66" s="295"/>
      <c r="J66" s="295"/>
    </row>
    <row r="67" spans="1:10" ht="15">
      <c r="A67" s="402"/>
      <c r="B67" s="402"/>
      <c r="C67" s="297"/>
      <c r="D67" s="264" t="s">
        <v>148</v>
      </c>
      <c r="E67" s="298"/>
      <c r="F67" s="567" t="s">
        <v>618</v>
      </c>
      <c r="G67" s="567"/>
      <c r="H67" s="299" t="s">
        <v>422</v>
      </c>
      <c r="I67" s="300"/>
      <c r="J67" s="300"/>
    </row>
    <row r="68" spans="1:10" ht="9.9499999999999993" customHeight="1"/>
    <row r="69" spans="1:10" ht="15">
      <c r="A69" s="399">
        <v>10</v>
      </c>
      <c r="B69" s="400" t="s">
        <v>149</v>
      </c>
      <c r="C69" s="257"/>
      <c r="D69" s="283"/>
      <c r="E69" s="385" t="s">
        <v>557</v>
      </c>
      <c r="F69" s="301"/>
      <c r="G69" s="302">
        <f>'PLEASE FILL IN HERE FIRST!!!'!B41</f>
        <v>270000</v>
      </c>
      <c r="H69" s="494" t="s">
        <v>556</v>
      </c>
      <c r="I69" s="564" t="s">
        <v>623</v>
      </c>
      <c r="J69" s="564"/>
    </row>
    <row r="70" spans="1:10" ht="15">
      <c r="A70" s="402"/>
      <c r="B70" s="407"/>
      <c r="C70" s="303"/>
      <c r="D70" s="263"/>
      <c r="E70" s="304"/>
      <c r="F70" s="304"/>
      <c r="G70" s="424">
        <v>0.20419999999999999</v>
      </c>
      <c r="H70" s="495" t="s">
        <v>150</v>
      </c>
      <c r="I70" s="565" t="str">
        <f>Events!L2</f>
        <v>* All amounts over US$1,500 will be paid by bank transfer.</v>
      </c>
      <c r="J70" s="565"/>
    </row>
    <row r="71" spans="1:10" ht="9.9499999999999993" customHeight="1">
      <c r="E71" s="265"/>
      <c r="F71" s="265"/>
      <c r="G71" s="265"/>
      <c r="H71" s="265"/>
      <c r="I71" s="265"/>
      <c r="J71" s="265"/>
    </row>
    <row r="72" spans="1:10" ht="15">
      <c r="A72" s="399">
        <v>11</v>
      </c>
      <c r="B72" s="400" t="s">
        <v>151</v>
      </c>
      <c r="C72" s="257"/>
      <c r="D72" s="305" t="s">
        <v>128</v>
      </c>
      <c r="E72" s="574" t="s">
        <v>322</v>
      </c>
      <c r="F72" s="574"/>
      <c r="G72" s="574"/>
      <c r="H72" s="574"/>
      <c r="I72" s="574"/>
      <c r="J72" s="574"/>
    </row>
    <row r="73" spans="1:10" ht="15">
      <c r="A73" s="406"/>
      <c r="B73" s="406"/>
      <c r="C73" s="306"/>
      <c r="D73" s="307"/>
      <c r="E73" s="551" t="s">
        <v>323</v>
      </c>
      <c r="F73" s="551"/>
      <c r="G73" s="551"/>
      <c r="H73" s="551"/>
      <c r="I73" s="551"/>
      <c r="J73" s="551"/>
    </row>
    <row r="74" spans="1:10" ht="15">
      <c r="A74" s="406"/>
      <c r="B74" s="406"/>
      <c r="C74" s="306"/>
      <c r="D74" s="307"/>
      <c r="E74" s="551" t="s">
        <v>219</v>
      </c>
      <c r="F74" s="551"/>
      <c r="G74" s="551"/>
      <c r="H74" s="551"/>
      <c r="I74" s="551"/>
      <c r="J74" s="551"/>
    </row>
    <row r="75" spans="1:10" ht="15">
      <c r="A75" s="406"/>
      <c r="B75" s="406"/>
      <c r="C75" s="306"/>
      <c r="D75" s="307"/>
      <c r="E75" s="551" t="s">
        <v>218</v>
      </c>
      <c r="F75" s="551"/>
      <c r="G75" s="551"/>
      <c r="H75" s="551"/>
      <c r="I75" s="551"/>
      <c r="J75" s="551"/>
    </row>
    <row r="76" spans="1:10" ht="15">
      <c r="A76" s="406"/>
      <c r="B76" s="406"/>
      <c r="C76" s="306"/>
      <c r="D76" s="307"/>
      <c r="E76" s="550"/>
      <c r="F76" s="550"/>
      <c r="G76" s="550"/>
      <c r="H76" s="550"/>
      <c r="I76" s="550"/>
      <c r="J76" s="550"/>
    </row>
    <row r="77" spans="1:10" ht="15">
      <c r="A77" s="401"/>
      <c r="B77" s="408"/>
      <c r="C77" s="259"/>
      <c r="D77" s="546"/>
      <c r="E77" s="275" t="s">
        <v>324</v>
      </c>
      <c r="F77" s="275"/>
      <c r="G77" s="275"/>
      <c r="H77" s="275"/>
      <c r="I77" s="308">
        <f>'PLEASE FILL IN HERE FIRST!!!'!B47</f>
        <v>190</v>
      </c>
      <c r="J77" s="273" t="str">
        <f>'PLEASE FILL IN HERE FIRST!!!'!B43</f>
        <v>US $</v>
      </c>
    </row>
    <row r="78" spans="1:10" ht="15">
      <c r="A78" s="401"/>
      <c r="B78" s="408"/>
      <c r="C78" s="259"/>
      <c r="D78" s="546"/>
      <c r="E78" s="552" t="s">
        <v>325</v>
      </c>
      <c r="F78" s="552"/>
      <c r="G78" s="552"/>
      <c r="H78" s="552"/>
      <c r="I78" s="308">
        <f>'PLEASE FILL IN HERE FIRST!!!'!B49</f>
        <v>190</v>
      </c>
      <c r="J78" s="273" t="str">
        <f>'PLEASE FILL IN HERE FIRST!!!'!B43</f>
        <v>US $</v>
      </c>
    </row>
    <row r="79" spans="1:10" ht="12.95" customHeight="1">
      <c r="A79" s="401"/>
      <c r="B79" s="409"/>
      <c r="C79" s="587" t="s">
        <v>217</v>
      </c>
      <c r="D79" s="587"/>
      <c r="E79" s="553" t="s">
        <v>266</v>
      </c>
      <c r="F79" s="554"/>
      <c r="G79" s="554"/>
      <c r="H79" s="554"/>
      <c r="I79" s="554"/>
      <c r="J79" s="554"/>
    </row>
    <row r="80" spans="1:10" ht="13.5">
      <c r="A80" s="401"/>
      <c r="B80" s="409"/>
      <c r="C80" s="587"/>
      <c r="D80" s="587"/>
      <c r="E80" s="555"/>
      <c r="F80" s="555"/>
      <c r="G80" s="555"/>
      <c r="H80" s="555"/>
      <c r="I80" s="555"/>
      <c r="J80" s="555"/>
    </row>
    <row r="81" spans="1:11" ht="13.5">
      <c r="A81" s="401"/>
      <c r="B81" s="409"/>
      <c r="C81" s="587"/>
      <c r="D81" s="587"/>
      <c r="E81" s="555"/>
      <c r="F81" s="555"/>
      <c r="G81" s="555"/>
      <c r="H81" s="555"/>
      <c r="I81" s="555"/>
      <c r="J81" s="555"/>
    </row>
    <row r="82" spans="1:11" ht="13.5">
      <c r="A82" s="401"/>
      <c r="B82" s="409"/>
      <c r="C82" s="587"/>
      <c r="D82" s="587"/>
      <c r="E82" s="555"/>
      <c r="F82" s="555"/>
      <c r="G82" s="555"/>
      <c r="H82" s="555"/>
      <c r="I82" s="555"/>
      <c r="J82" s="555"/>
    </row>
    <row r="83" spans="1:11">
      <c r="A83" s="401"/>
      <c r="B83" s="401"/>
      <c r="C83" s="587"/>
      <c r="D83" s="587"/>
      <c r="E83" s="556"/>
      <c r="F83" s="556"/>
      <c r="G83" s="556"/>
      <c r="H83" s="556"/>
      <c r="I83" s="556"/>
      <c r="J83" s="556"/>
    </row>
    <row r="84" spans="1:11" ht="15">
      <c r="A84" s="405"/>
      <c r="B84" s="405"/>
      <c r="C84" s="283"/>
      <c r="D84" s="305" t="s">
        <v>129</v>
      </c>
      <c r="E84" s="523" t="s">
        <v>643</v>
      </c>
      <c r="F84" s="523"/>
      <c r="G84" s="523"/>
      <c r="H84" s="523"/>
      <c r="I84" s="523"/>
      <c r="J84" s="523"/>
    </row>
    <row r="85" spans="1:11" ht="15">
      <c r="A85" s="401"/>
      <c r="B85" s="401"/>
      <c r="C85" s="259"/>
      <c r="D85" s="261" t="s">
        <v>152</v>
      </c>
      <c r="E85" s="523" t="s">
        <v>644</v>
      </c>
      <c r="F85" s="523"/>
      <c r="G85" s="523"/>
      <c r="H85" s="523"/>
      <c r="I85" s="523"/>
      <c r="J85" s="523"/>
    </row>
    <row r="86" spans="1:11" ht="15">
      <c r="A86" s="401"/>
      <c r="B86" s="401"/>
      <c r="C86" s="259"/>
      <c r="D86" s="261" t="s">
        <v>152</v>
      </c>
      <c r="E86" s="523" t="s">
        <v>645</v>
      </c>
      <c r="F86" s="523"/>
      <c r="G86" s="523"/>
      <c r="H86" s="523"/>
      <c r="I86" s="523"/>
      <c r="J86" s="523"/>
    </row>
    <row r="87" spans="1:11" ht="15">
      <c r="A87" s="401"/>
      <c r="B87" s="401"/>
      <c r="C87" s="259"/>
      <c r="D87" s="261" t="s">
        <v>153</v>
      </c>
      <c r="E87" s="514" t="s">
        <v>646</v>
      </c>
      <c r="F87" s="514"/>
      <c r="G87" s="514"/>
      <c r="H87" s="514"/>
      <c r="I87" s="514"/>
      <c r="J87" s="514"/>
    </row>
    <row r="88" spans="1:11" ht="15">
      <c r="A88" s="401"/>
      <c r="B88" s="401"/>
      <c r="C88" s="259"/>
      <c r="D88" s="261" t="s">
        <v>154</v>
      </c>
      <c r="E88" s="514" t="s">
        <v>647</v>
      </c>
      <c r="F88" s="514"/>
      <c r="G88" s="514"/>
      <c r="H88" s="514"/>
      <c r="I88" s="514"/>
      <c r="J88" s="514"/>
    </row>
    <row r="89" spans="1:11" ht="15">
      <c r="A89" s="401"/>
      <c r="B89" s="401"/>
      <c r="C89" s="259"/>
      <c r="D89" s="261" t="s">
        <v>321</v>
      </c>
      <c r="E89" s="549" t="s">
        <v>648</v>
      </c>
      <c r="F89" s="549"/>
      <c r="G89" s="549"/>
      <c r="H89" s="549"/>
      <c r="I89" s="549"/>
      <c r="J89" s="549"/>
    </row>
    <row r="90" spans="1:11" ht="15">
      <c r="A90" s="401"/>
      <c r="B90" s="401"/>
      <c r="C90" s="259"/>
      <c r="D90" s="259"/>
      <c r="E90" s="557" t="s">
        <v>155</v>
      </c>
      <c r="F90" s="557"/>
      <c r="G90" s="557"/>
      <c r="H90" s="309">
        <v>290</v>
      </c>
      <c r="I90" s="310" t="str">
        <f>'PLEASE FILL IN HERE FIRST!!!'!B43</f>
        <v>US $</v>
      </c>
      <c r="J90" s="275"/>
    </row>
    <row r="91" spans="1:11" ht="15">
      <c r="A91" s="401"/>
      <c r="B91" s="401"/>
      <c r="C91" s="259"/>
      <c r="D91" s="259"/>
      <c r="E91" s="557" t="s">
        <v>156</v>
      </c>
      <c r="F91" s="557"/>
      <c r="G91" s="557"/>
      <c r="H91" s="309">
        <v>230</v>
      </c>
      <c r="I91" s="310" t="str">
        <f>'PLEASE FILL IN HERE FIRST!!!'!B43</f>
        <v>US $</v>
      </c>
      <c r="J91" s="275"/>
    </row>
    <row r="92" spans="1:11" ht="15">
      <c r="A92" s="401"/>
      <c r="B92" s="401"/>
      <c r="C92" s="259"/>
      <c r="D92" s="259"/>
      <c r="E92" s="588" t="s">
        <v>662</v>
      </c>
      <c r="F92" s="557"/>
      <c r="G92" s="557"/>
      <c r="H92" s="309">
        <v>220</v>
      </c>
      <c r="I92" s="310" t="s">
        <v>89</v>
      </c>
      <c r="J92" s="275"/>
    </row>
    <row r="93" spans="1:11" ht="15">
      <c r="A93" s="401"/>
      <c r="B93" s="401"/>
      <c r="C93" s="259"/>
      <c r="D93" s="311"/>
      <c r="E93" s="509" t="s">
        <v>326</v>
      </c>
      <c r="F93" s="509"/>
      <c r="G93" s="509"/>
      <c r="H93" s="509"/>
      <c r="I93" s="509"/>
      <c r="J93" s="509"/>
    </row>
    <row r="94" spans="1:11">
      <c r="A94" s="401"/>
      <c r="B94" s="401"/>
      <c r="C94" s="259"/>
      <c r="D94" s="311"/>
      <c r="E94" s="312" t="s">
        <v>209</v>
      </c>
      <c r="F94" s="312"/>
      <c r="G94" s="312"/>
      <c r="H94" s="312"/>
      <c r="I94" s="312"/>
      <c r="J94" s="312"/>
      <c r="K94" s="313"/>
    </row>
    <row r="95" spans="1:11">
      <c r="A95" s="401"/>
      <c r="B95" s="401"/>
      <c r="C95" s="259"/>
      <c r="D95" s="311"/>
      <c r="E95" s="576" t="s">
        <v>210</v>
      </c>
      <c r="F95" s="576"/>
      <c r="G95" s="576"/>
      <c r="H95" s="576"/>
      <c r="I95" s="576"/>
      <c r="J95" s="576"/>
      <c r="K95" s="576"/>
    </row>
    <row r="96" spans="1:11">
      <c r="A96" s="401"/>
      <c r="B96" s="401"/>
      <c r="C96" s="259"/>
      <c r="D96" s="311"/>
      <c r="E96" s="576" t="s">
        <v>211</v>
      </c>
      <c r="F96" s="576"/>
      <c r="G96" s="576"/>
      <c r="H96" s="576"/>
      <c r="I96" s="576"/>
      <c r="J96" s="576"/>
      <c r="K96" s="576"/>
    </row>
    <row r="97" spans="1:11" ht="12.95" customHeight="1">
      <c r="A97" s="401"/>
      <c r="B97" s="409"/>
      <c r="C97" s="582" t="s">
        <v>217</v>
      </c>
      <c r="D97" s="582"/>
      <c r="E97" s="578" t="s">
        <v>266</v>
      </c>
      <c r="F97" s="579"/>
      <c r="G97" s="579"/>
      <c r="H97" s="579"/>
      <c r="I97" s="579"/>
      <c r="J97" s="579"/>
    </row>
    <row r="98" spans="1:11">
      <c r="A98" s="401"/>
      <c r="B98" s="410"/>
      <c r="C98" s="582"/>
      <c r="D98" s="582"/>
      <c r="E98" s="580"/>
      <c r="F98" s="580"/>
      <c r="G98" s="580"/>
      <c r="H98" s="580"/>
      <c r="I98" s="580"/>
      <c r="J98" s="580"/>
    </row>
    <row r="99" spans="1:11">
      <c r="A99" s="401"/>
      <c r="B99" s="410"/>
      <c r="C99" s="582"/>
      <c r="D99" s="582"/>
      <c r="E99" s="580"/>
      <c r="F99" s="580"/>
      <c r="G99" s="580"/>
      <c r="H99" s="580"/>
      <c r="I99" s="580"/>
      <c r="J99" s="580"/>
    </row>
    <row r="100" spans="1:11">
      <c r="A100" s="401"/>
      <c r="B100" s="410"/>
      <c r="C100" s="582"/>
      <c r="D100" s="582"/>
      <c r="E100" s="580"/>
      <c r="F100" s="580"/>
      <c r="G100" s="580"/>
      <c r="H100" s="580"/>
      <c r="I100" s="580"/>
      <c r="J100" s="580"/>
    </row>
    <row r="101" spans="1:11">
      <c r="A101" s="402"/>
      <c r="B101" s="402"/>
      <c r="C101" s="583"/>
      <c r="D101" s="583"/>
      <c r="E101" s="581"/>
      <c r="F101" s="581"/>
      <c r="G101" s="581"/>
      <c r="H101" s="581"/>
      <c r="I101" s="581"/>
      <c r="J101" s="581"/>
    </row>
    <row r="102" spans="1:11" ht="5.0999999999999996" hidden="1" customHeight="1"/>
    <row r="103" spans="1:11" ht="15" hidden="1">
      <c r="A103" s="411"/>
      <c r="B103" s="400"/>
      <c r="C103" s="258"/>
      <c r="D103" s="305" t="s">
        <v>130</v>
      </c>
      <c r="E103" s="524"/>
      <c r="F103" s="524"/>
      <c r="G103" s="524"/>
      <c r="H103" s="524"/>
      <c r="I103" s="524"/>
      <c r="J103" s="524"/>
    </row>
    <row r="104" spans="1:11" ht="15" hidden="1">
      <c r="A104" s="401"/>
      <c r="B104" s="401"/>
      <c r="C104" s="260"/>
      <c r="D104" s="261" t="s">
        <v>152</v>
      </c>
      <c r="E104" s="523"/>
      <c r="F104" s="523"/>
      <c r="G104" s="523"/>
      <c r="H104" s="523"/>
      <c r="I104" s="523"/>
      <c r="J104" s="523"/>
    </row>
    <row r="105" spans="1:11" ht="15" hidden="1">
      <c r="A105" s="401"/>
      <c r="B105" s="401"/>
      <c r="C105" s="260"/>
      <c r="D105" s="261" t="s">
        <v>152</v>
      </c>
      <c r="E105" s="523"/>
      <c r="F105" s="523"/>
      <c r="G105" s="523"/>
      <c r="H105" s="523"/>
      <c r="I105" s="523"/>
      <c r="J105" s="523"/>
    </row>
    <row r="106" spans="1:11" ht="15" hidden="1">
      <c r="A106" s="401"/>
      <c r="B106" s="401"/>
      <c r="C106" s="260"/>
      <c r="D106" s="261" t="s">
        <v>153</v>
      </c>
      <c r="E106" s="514"/>
      <c r="F106" s="514"/>
      <c r="G106" s="514"/>
      <c r="H106" s="514"/>
      <c r="I106" s="514"/>
      <c r="J106" s="514"/>
    </row>
    <row r="107" spans="1:11" ht="15" hidden="1">
      <c r="A107" s="401"/>
      <c r="B107" s="401"/>
      <c r="C107" s="260"/>
      <c r="D107" s="261" t="s">
        <v>154</v>
      </c>
      <c r="E107" s="514"/>
      <c r="F107" s="514"/>
      <c r="G107" s="514"/>
      <c r="H107" s="514"/>
      <c r="I107" s="514"/>
      <c r="J107" s="514"/>
    </row>
    <row r="108" spans="1:11" ht="15" hidden="1">
      <c r="A108" s="401"/>
      <c r="B108" s="401"/>
      <c r="C108" s="260"/>
      <c r="D108" s="261" t="s">
        <v>321</v>
      </c>
      <c r="E108" s="549"/>
      <c r="F108" s="549"/>
      <c r="G108" s="549"/>
      <c r="H108" s="549"/>
      <c r="I108" s="549"/>
      <c r="J108" s="549"/>
    </row>
    <row r="109" spans="1:11" ht="15" hidden="1">
      <c r="A109" s="401"/>
      <c r="B109" s="401"/>
      <c r="C109" s="260"/>
      <c r="D109" s="260"/>
      <c r="E109" s="265" t="s">
        <v>155</v>
      </c>
      <c r="F109" s="265"/>
      <c r="G109" s="265"/>
      <c r="H109" s="309"/>
      <c r="I109" s="310" t="str">
        <f>'PLEASE FILL IN HERE FIRST!!!'!B43</f>
        <v>US $</v>
      </c>
      <c r="J109" s="275"/>
    </row>
    <row r="110" spans="1:11" ht="15" hidden="1">
      <c r="A110" s="401"/>
      <c r="B110" s="401"/>
      <c r="C110" s="260"/>
      <c r="D110" s="260"/>
      <c r="E110" s="265" t="s">
        <v>156</v>
      </c>
      <c r="F110" s="265"/>
      <c r="G110" s="265"/>
      <c r="H110" s="309"/>
      <c r="I110" s="310" t="str">
        <f>'PLEASE FILL IN HERE FIRST!!!'!B43</f>
        <v>US $</v>
      </c>
      <c r="J110" s="275"/>
    </row>
    <row r="111" spans="1:11" ht="15" hidden="1">
      <c r="A111" s="401"/>
      <c r="B111" s="401"/>
      <c r="C111" s="260"/>
      <c r="D111" s="260"/>
      <c r="E111" s="265" t="s">
        <v>326</v>
      </c>
      <c r="F111" s="265"/>
      <c r="G111" s="265"/>
      <c r="H111" s="265"/>
      <c r="I111" s="265"/>
      <c r="J111" s="265"/>
      <c r="K111" s="314"/>
    </row>
    <row r="112" spans="1:11" ht="15" hidden="1">
      <c r="A112" s="401"/>
      <c r="B112" s="401"/>
      <c r="C112" s="260"/>
      <c r="D112" s="260"/>
      <c r="E112" s="548" t="s">
        <v>209</v>
      </c>
      <c r="F112" s="548"/>
      <c r="G112" s="548"/>
      <c r="H112" s="548"/>
      <c r="I112" s="548"/>
      <c r="J112" s="548"/>
    </row>
    <row r="113" spans="1:11" ht="15" hidden="1">
      <c r="A113" s="401"/>
      <c r="B113" s="401"/>
      <c r="C113" s="260"/>
      <c r="D113" s="260"/>
      <c r="E113" s="548" t="s">
        <v>210</v>
      </c>
      <c r="F113" s="548"/>
      <c r="G113" s="548"/>
      <c r="H113" s="548"/>
      <c r="I113" s="548"/>
      <c r="J113" s="548"/>
    </row>
    <row r="114" spans="1:11" ht="15" hidden="1">
      <c r="A114" s="401"/>
      <c r="B114" s="401"/>
      <c r="C114" s="260"/>
      <c r="D114" s="260"/>
      <c r="E114" s="548" t="s">
        <v>211</v>
      </c>
      <c r="F114" s="548"/>
      <c r="G114" s="548"/>
      <c r="H114" s="548"/>
      <c r="I114" s="548"/>
      <c r="J114" s="548"/>
      <c r="K114" s="314"/>
    </row>
    <row r="115" spans="1:11" ht="12.95" hidden="1" customHeight="1">
      <c r="A115" s="401"/>
      <c r="B115" s="409"/>
      <c r="C115" s="582" t="s">
        <v>217</v>
      </c>
      <c r="D115" s="582"/>
      <c r="E115" s="579"/>
      <c r="F115" s="579"/>
      <c r="G115" s="579"/>
      <c r="H115" s="579"/>
      <c r="I115" s="579"/>
      <c r="J115" s="579"/>
    </row>
    <row r="116" spans="1:11" ht="12.95" hidden="1" customHeight="1">
      <c r="A116" s="401"/>
      <c r="B116" s="410"/>
      <c r="C116" s="582"/>
      <c r="D116" s="582"/>
      <c r="E116" s="580"/>
      <c r="F116" s="580"/>
      <c r="G116" s="580"/>
      <c r="H116" s="580"/>
      <c r="I116" s="580"/>
      <c r="J116" s="580"/>
    </row>
    <row r="117" spans="1:11" hidden="1">
      <c r="A117" s="401"/>
      <c r="B117" s="410"/>
      <c r="C117" s="582"/>
      <c r="D117" s="582"/>
      <c r="E117" s="580"/>
      <c r="F117" s="580"/>
      <c r="G117" s="580"/>
      <c r="H117" s="580"/>
      <c r="I117" s="580"/>
      <c r="J117" s="580"/>
    </row>
    <row r="118" spans="1:11" hidden="1">
      <c r="A118" s="401"/>
      <c r="B118" s="410"/>
      <c r="C118" s="582"/>
      <c r="D118" s="582"/>
      <c r="E118" s="580"/>
      <c r="F118" s="580"/>
      <c r="G118" s="580"/>
      <c r="H118" s="580"/>
      <c r="I118" s="580"/>
      <c r="J118" s="580"/>
    </row>
    <row r="119" spans="1:11" hidden="1">
      <c r="A119" s="402"/>
      <c r="B119" s="402"/>
      <c r="C119" s="583"/>
      <c r="D119" s="583"/>
      <c r="E119" s="581"/>
      <c r="F119" s="581"/>
      <c r="G119" s="581"/>
      <c r="H119" s="581"/>
      <c r="I119" s="581"/>
      <c r="J119" s="581"/>
    </row>
    <row r="120" spans="1:11" ht="5.0999999999999996" hidden="1" customHeight="1"/>
    <row r="121" spans="1:11" ht="12.95" hidden="1" customHeight="1">
      <c r="A121" s="399">
        <v>11</v>
      </c>
      <c r="B121" s="400" t="s">
        <v>151</v>
      </c>
      <c r="C121" s="258"/>
      <c r="D121" s="305" t="s">
        <v>63</v>
      </c>
      <c r="E121" s="524"/>
      <c r="F121" s="524"/>
      <c r="G121" s="524"/>
      <c r="H121" s="524"/>
      <c r="I121" s="524"/>
      <c r="J121" s="524"/>
    </row>
    <row r="122" spans="1:11" ht="12.95" hidden="1" customHeight="1">
      <c r="A122" s="401"/>
      <c r="B122" s="401"/>
      <c r="C122" s="260"/>
      <c r="D122" s="261" t="s">
        <v>152</v>
      </c>
      <c r="E122" s="523"/>
      <c r="F122" s="523"/>
      <c r="G122" s="523"/>
      <c r="H122" s="523"/>
      <c r="I122" s="523"/>
      <c r="J122" s="523"/>
    </row>
    <row r="123" spans="1:11" ht="12.95" hidden="1" customHeight="1">
      <c r="A123" s="401"/>
      <c r="B123" s="401"/>
      <c r="C123" s="260"/>
      <c r="D123" s="261" t="s">
        <v>152</v>
      </c>
      <c r="E123" s="523"/>
      <c r="F123" s="523"/>
      <c r="G123" s="523"/>
      <c r="H123" s="523"/>
      <c r="I123" s="523"/>
      <c r="J123" s="523"/>
    </row>
    <row r="124" spans="1:11" ht="12.95" hidden="1" customHeight="1">
      <c r="A124" s="401"/>
      <c r="B124" s="401"/>
      <c r="C124" s="260"/>
      <c r="D124" s="261" t="s">
        <v>153</v>
      </c>
      <c r="E124" s="514"/>
      <c r="F124" s="514"/>
      <c r="G124" s="514"/>
      <c r="H124" s="514"/>
      <c r="I124" s="514"/>
      <c r="J124" s="514"/>
    </row>
    <row r="125" spans="1:11" ht="12.95" hidden="1" customHeight="1">
      <c r="A125" s="401"/>
      <c r="B125" s="401"/>
      <c r="C125" s="260"/>
      <c r="D125" s="261" t="s">
        <v>154</v>
      </c>
      <c r="E125" s="514"/>
      <c r="F125" s="514"/>
      <c r="G125" s="514"/>
      <c r="H125" s="514"/>
      <c r="I125" s="514"/>
      <c r="J125" s="514"/>
    </row>
    <row r="126" spans="1:11" ht="12.95" hidden="1" customHeight="1">
      <c r="A126" s="401"/>
      <c r="B126" s="401"/>
      <c r="C126" s="260"/>
      <c r="D126" s="261" t="s">
        <v>321</v>
      </c>
      <c r="E126" s="549"/>
      <c r="F126" s="549"/>
      <c r="G126" s="549"/>
      <c r="H126" s="549"/>
      <c r="I126" s="549"/>
      <c r="J126" s="549"/>
    </row>
    <row r="127" spans="1:11" ht="12.95" hidden="1" customHeight="1">
      <c r="A127" s="401"/>
      <c r="B127" s="401"/>
      <c r="C127" s="260"/>
      <c r="D127" s="260"/>
      <c r="E127" s="265" t="s">
        <v>155</v>
      </c>
      <c r="F127" s="265"/>
      <c r="G127" s="265"/>
      <c r="H127" s="309"/>
      <c r="I127" s="310" t="str">
        <f>'PLEASE FILL IN HERE FIRST!!!'!B43</f>
        <v>US $</v>
      </c>
      <c r="J127" s="275"/>
    </row>
    <row r="128" spans="1:11" ht="12.95" hidden="1" customHeight="1">
      <c r="A128" s="401"/>
      <c r="B128" s="401"/>
      <c r="C128" s="260"/>
      <c r="D128" s="260"/>
      <c r="E128" s="265" t="s">
        <v>156</v>
      </c>
      <c r="F128" s="265"/>
      <c r="G128" s="265"/>
      <c r="H128" s="309"/>
      <c r="I128" s="310" t="str">
        <f>'PLEASE FILL IN HERE FIRST!!!'!B43</f>
        <v>US $</v>
      </c>
      <c r="J128" s="275"/>
    </row>
    <row r="129" spans="1:11" ht="12.95" hidden="1" customHeight="1">
      <c r="A129" s="401"/>
      <c r="B129" s="401"/>
      <c r="C129" s="260"/>
      <c r="D129" s="260"/>
      <c r="E129" s="265" t="s">
        <v>326</v>
      </c>
      <c r="F129" s="265"/>
      <c r="G129" s="265"/>
      <c r="H129" s="265"/>
      <c r="I129" s="265"/>
      <c r="J129" s="265"/>
      <c r="K129" s="314"/>
    </row>
    <row r="130" spans="1:11" ht="12.95" hidden="1" customHeight="1">
      <c r="A130" s="401"/>
      <c r="B130" s="401"/>
      <c r="C130" s="260"/>
      <c r="D130" s="260"/>
      <c r="E130" s="548" t="s">
        <v>209</v>
      </c>
      <c r="F130" s="548"/>
      <c r="G130" s="548"/>
      <c r="H130" s="548"/>
      <c r="I130" s="548"/>
      <c r="J130" s="548"/>
    </row>
    <row r="131" spans="1:11" ht="12.95" hidden="1" customHeight="1">
      <c r="A131" s="401"/>
      <c r="B131" s="401"/>
      <c r="C131" s="260"/>
      <c r="D131" s="260"/>
      <c r="E131" s="548" t="s">
        <v>210</v>
      </c>
      <c r="F131" s="548"/>
      <c r="G131" s="548"/>
      <c r="H131" s="548"/>
      <c r="I131" s="548"/>
      <c r="J131" s="548"/>
    </row>
    <row r="132" spans="1:11" ht="12.95" hidden="1" customHeight="1">
      <c r="A132" s="401"/>
      <c r="B132" s="401"/>
      <c r="C132" s="260"/>
      <c r="D132" s="260"/>
      <c r="E132" s="548" t="s">
        <v>211</v>
      </c>
      <c r="F132" s="548"/>
      <c r="G132" s="548"/>
      <c r="H132" s="548"/>
      <c r="I132" s="548"/>
      <c r="J132" s="548"/>
      <c r="K132" s="314"/>
    </row>
    <row r="133" spans="1:11" ht="12.95" hidden="1" customHeight="1">
      <c r="A133" s="401"/>
      <c r="B133" s="409"/>
      <c r="C133" s="582" t="s">
        <v>217</v>
      </c>
      <c r="D133" s="582"/>
      <c r="E133" s="579"/>
      <c r="F133" s="579"/>
      <c r="G133" s="579"/>
      <c r="H133" s="579"/>
      <c r="I133" s="579"/>
      <c r="J133" s="579"/>
    </row>
    <row r="134" spans="1:11" ht="12.95" hidden="1" customHeight="1">
      <c r="A134" s="401"/>
      <c r="B134" s="410"/>
      <c r="C134" s="582"/>
      <c r="D134" s="582"/>
      <c r="E134" s="580"/>
      <c r="F134" s="580"/>
      <c r="G134" s="580"/>
      <c r="H134" s="580"/>
      <c r="I134" s="580"/>
      <c r="J134" s="580"/>
    </row>
    <row r="135" spans="1:11" ht="12.95" hidden="1" customHeight="1">
      <c r="A135" s="401"/>
      <c r="B135" s="410"/>
      <c r="C135" s="582"/>
      <c r="D135" s="582"/>
      <c r="E135" s="580"/>
      <c r="F135" s="580"/>
      <c r="G135" s="580"/>
      <c r="H135" s="580"/>
      <c r="I135" s="580"/>
      <c r="J135" s="580"/>
    </row>
    <row r="136" spans="1:11" ht="12.95" hidden="1" customHeight="1">
      <c r="A136" s="401"/>
      <c r="B136" s="410"/>
      <c r="C136" s="582"/>
      <c r="D136" s="582"/>
      <c r="E136" s="580"/>
      <c r="F136" s="580"/>
      <c r="G136" s="580"/>
      <c r="H136" s="580"/>
      <c r="I136" s="580"/>
      <c r="J136" s="580"/>
    </row>
    <row r="137" spans="1:11" ht="12.95" hidden="1" customHeight="1">
      <c r="A137" s="402"/>
      <c r="B137" s="402"/>
      <c r="C137" s="583"/>
      <c r="D137" s="583"/>
      <c r="E137" s="581"/>
      <c r="F137" s="581"/>
      <c r="G137" s="581"/>
      <c r="H137" s="581"/>
      <c r="I137" s="581"/>
      <c r="J137" s="581"/>
    </row>
    <row r="138" spans="1:11" ht="5.0999999999999996" customHeight="1">
      <c r="B138" s="412"/>
      <c r="C138" s="315"/>
      <c r="D138" s="315"/>
      <c r="E138" s="315"/>
      <c r="F138" s="315"/>
      <c r="G138" s="315"/>
      <c r="H138" s="316"/>
      <c r="I138" s="317"/>
      <c r="J138" s="318"/>
    </row>
    <row r="139" spans="1:11" ht="12.95" customHeight="1">
      <c r="A139" s="399">
        <v>12</v>
      </c>
      <c r="B139" s="400" t="s">
        <v>64</v>
      </c>
      <c r="C139" s="257"/>
      <c r="D139" s="283"/>
      <c r="E139" s="319" t="s">
        <v>14</v>
      </c>
      <c r="F139" s="515" t="s">
        <v>649</v>
      </c>
      <c r="G139" s="515"/>
      <c r="H139" s="515"/>
      <c r="I139" s="515"/>
      <c r="J139" s="515"/>
    </row>
    <row r="140" spans="1:11" ht="12.95" customHeight="1">
      <c r="A140" s="401"/>
      <c r="B140" s="401"/>
      <c r="C140" s="259"/>
      <c r="D140" s="259"/>
      <c r="E140" s="267" t="s">
        <v>108</v>
      </c>
      <c r="F140" s="265" t="s">
        <v>66</v>
      </c>
      <c r="G140" s="320"/>
      <c r="H140" s="321"/>
      <c r="I140" s="322"/>
      <c r="J140" s="265"/>
    </row>
    <row r="141" spans="1:11" ht="12.95" customHeight="1">
      <c r="A141" s="401"/>
      <c r="B141" s="401"/>
      <c r="C141" s="259"/>
      <c r="D141" s="259"/>
      <c r="E141" s="577" t="s">
        <v>457</v>
      </c>
      <c r="F141" s="525" t="s">
        <v>266</v>
      </c>
      <c r="G141" s="526"/>
      <c r="H141" s="526"/>
      <c r="I141" s="526"/>
      <c r="J141" s="526"/>
    </row>
    <row r="142" spans="1:11" ht="12.95" customHeight="1">
      <c r="A142" s="401"/>
      <c r="B142" s="401"/>
      <c r="C142" s="259"/>
      <c r="D142" s="259"/>
      <c r="E142" s="577"/>
      <c r="F142" s="526"/>
      <c r="G142" s="526"/>
      <c r="H142" s="526"/>
      <c r="I142" s="526"/>
      <c r="J142" s="526"/>
    </row>
    <row r="143" spans="1:11" ht="12.95" customHeight="1">
      <c r="A143" s="401"/>
      <c r="B143" s="401"/>
      <c r="C143" s="259"/>
      <c r="D143" s="259"/>
      <c r="E143" s="267"/>
      <c r="F143" s="265" t="s">
        <v>201</v>
      </c>
      <c r="G143" s="323"/>
      <c r="H143" s="323"/>
      <c r="I143" s="323"/>
      <c r="J143" s="323"/>
    </row>
    <row r="144" spans="1:11" ht="12.95" customHeight="1">
      <c r="A144" s="401"/>
      <c r="B144" s="401"/>
      <c r="C144" s="259"/>
      <c r="D144" s="259"/>
      <c r="E144" s="265"/>
      <c r="F144" s="324" t="s">
        <v>570</v>
      </c>
      <c r="G144" s="325"/>
      <c r="H144" s="325"/>
      <c r="I144" s="325"/>
      <c r="J144" s="325"/>
    </row>
    <row r="145" spans="1:11" ht="12.95" customHeight="1">
      <c r="A145" s="402"/>
      <c r="B145" s="402"/>
      <c r="C145" s="263"/>
      <c r="D145" s="263"/>
      <c r="E145" s="326"/>
      <c r="F145" s="327" t="s">
        <v>332</v>
      </c>
      <c r="G145" s="328"/>
      <c r="H145" s="328"/>
      <c r="I145" s="328"/>
      <c r="J145" s="328"/>
    </row>
    <row r="146" spans="1:11" ht="5.0999999999999996" customHeight="1"/>
    <row r="147" spans="1:11" ht="15">
      <c r="A147" s="399">
        <v>13</v>
      </c>
      <c r="B147" s="400" t="s">
        <v>67</v>
      </c>
      <c r="C147" s="257"/>
      <c r="D147" s="283"/>
      <c r="E147" s="301" t="s">
        <v>68</v>
      </c>
      <c r="F147" s="301"/>
      <c r="G147" s="329">
        <f>'PLEASE FILL IN HERE FIRST!!!'!B9-7</f>
        <v>43621</v>
      </c>
      <c r="H147" s="301"/>
      <c r="I147" s="301"/>
      <c r="J147" s="301"/>
    </row>
    <row r="148" spans="1:11" ht="5.0999999999999996" customHeight="1">
      <c r="A148" s="401"/>
      <c r="B148" s="401"/>
      <c r="C148" s="260"/>
      <c r="D148" s="260"/>
      <c r="E148" s="265"/>
      <c r="F148" s="265"/>
      <c r="G148" s="330"/>
      <c r="H148" s="331"/>
      <c r="I148" s="265"/>
      <c r="J148" s="265"/>
    </row>
    <row r="149" spans="1:11" ht="9.9499999999999993" customHeight="1">
      <c r="A149" s="401"/>
      <c r="B149" s="409"/>
      <c r="C149" s="593" t="s">
        <v>217</v>
      </c>
      <c r="D149" s="593"/>
      <c r="E149" s="592" t="s">
        <v>571</v>
      </c>
      <c r="F149" s="592"/>
      <c r="G149" s="592"/>
      <c r="H149" s="592"/>
      <c r="I149" s="592"/>
      <c r="J149" s="592"/>
      <c r="K149" s="332"/>
    </row>
    <row r="150" spans="1:11" ht="9.9499999999999993" customHeight="1">
      <c r="A150" s="401"/>
      <c r="B150" s="413"/>
      <c r="C150" s="593"/>
      <c r="D150" s="593"/>
      <c r="E150" s="592"/>
      <c r="F150" s="592"/>
      <c r="G150" s="592"/>
      <c r="H150" s="592"/>
      <c r="I150" s="592"/>
      <c r="J150" s="592"/>
      <c r="K150" s="333"/>
    </row>
    <row r="151" spans="1:11" ht="9.9499999999999993" customHeight="1">
      <c r="A151" s="401"/>
      <c r="B151" s="413"/>
      <c r="C151" s="593"/>
      <c r="D151" s="593"/>
      <c r="E151" s="592"/>
      <c r="F151" s="592"/>
      <c r="G151" s="592"/>
      <c r="H151" s="592"/>
      <c r="I151" s="592"/>
      <c r="J151" s="592"/>
      <c r="K151" s="333"/>
    </row>
    <row r="152" spans="1:11" ht="9.9499999999999993" customHeight="1">
      <c r="A152" s="401"/>
      <c r="B152" s="413"/>
      <c r="C152" s="593"/>
      <c r="D152" s="593"/>
      <c r="E152" s="592"/>
      <c r="F152" s="592"/>
      <c r="G152" s="592"/>
      <c r="H152" s="592"/>
      <c r="I152" s="592"/>
      <c r="J152" s="592"/>
      <c r="K152" s="333"/>
    </row>
    <row r="153" spans="1:11" ht="18" customHeight="1">
      <c r="A153" s="401"/>
      <c r="B153" s="413"/>
      <c r="C153" s="593"/>
      <c r="D153" s="593"/>
      <c r="E153" s="592"/>
      <c r="F153" s="592"/>
      <c r="G153" s="592"/>
      <c r="H153" s="592"/>
      <c r="I153" s="592"/>
      <c r="J153" s="592"/>
      <c r="K153" s="333"/>
    </row>
    <row r="154" spans="1:11" ht="5.0999999999999996" customHeight="1">
      <c r="A154" s="402"/>
      <c r="B154" s="402"/>
      <c r="C154" s="263"/>
      <c r="D154" s="263"/>
      <c r="E154" s="334"/>
      <c r="F154" s="334"/>
      <c r="G154" s="335"/>
      <c r="H154" s="336"/>
      <c r="I154" s="334"/>
      <c r="J154" s="334"/>
    </row>
    <row r="155" spans="1:11" ht="6" customHeight="1">
      <c r="G155" s="337"/>
      <c r="H155" s="338"/>
    </row>
    <row r="156" spans="1:11" ht="15">
      <c r="A156" s="399">
        <v>14</v>
      </c>
      <c r="B156" s="400" t="s">
        <v>69</v>
      </c>
      <c r="C156" s="257"/>
      <c r="D156" s="266" t="s">
        <v>100</v>
      </c>
      <c r="E156" s="501">
        <v>43626</v>
      </c>
      <c r="F156" s="501"/>
      <c r="G156" s="339" t="s">
        <v>65</v>
      </c>
      <c r="H156" s="340">
        <v>0.58333333333333404</v>
      </c>
      <c r="I156" s="341" t="s">
        <v>108</v>
      </c>
      <c r="J156" s="340">
        <v>0.875000000000001</v>
      </c>
    </row>
    <row r="157" spans="1:11" ht="15">
      <c r="A157" s="406"/>
      <c r="B157" s="406"/>
      <c r="C157" s="306"/>
      <c r="D157" s="261" t="s">
        <v>79</v>
      </c>
      <c r="E157" s="594">
        <v>43627</v>
      </c>
      <c r="F157" s="594"/>
      <c r="G157" s="168" t="s">
        <v>65</v>
      </c>
      <c r="H157" s="342">
        <v>0.375</v>
      </c>
      <c r="I157" s="343" t="s">
        <v>108</v>
      </c>
      <c r="J157" s="342">
        <v>0.83333333333333404</v>
      </c>
    </row>
    <row r="158" spans="1:11" ht="15">
      <c r="A158" s="402"/>
      <c r="B158" s="402"/>
      <c r="C158" s="263"/>
      <c r="D158" s="263"/>
      <c r="E158" s="344" t="s">
        <v>80</v>
      </c>
      <c r="F158" s="595" t="s">
        <v>650</v>
      </c>
      <c r="G158" s="595"/>
      <c r="H158" s="595"/>
      <c r="I158" s="595"/>
      <c r="J158" s="595"/>
    </row>
    <row r="159" spans="1:11" ht="5.0999999999999996" customHeight="1">
      <c r="G159" s="337"/>
      <c r="H159" s="338"/>
    </row>
    <row r="160" spans="1:11" ht="12.95" customHeight="1">
      <c r="A160" s="399">
        <v>15</v>
      </c>
      <c r="B160" s="400" t="s">
        <v>70</v>
      </c>
      <c r="C160" s="257"/>
      <c r="D160" s="283"/>
      <c r="E160" s="377" t="s">
        <v>71</v>
      </c>
      <c r="F160" s="301"/>
      <c r="G160" s="365">
        <f>'PLEASE FILL IN HERE FIRST!!!'!B11</f>
        <v>43598</v>
      </c>
      <c r="H160" s="301"/>
      <c r="I160" s="301"/>
      <c r="J160" s="301"/>
    </row>
    <row r="161" spans="1:20" ht="12.95" customHeight="1">
      <c r="A161" s="401"/>
      <c r="B161" s="401"/>
      <c r="C161" s="259"/>
      <c r="D161" s="259"/>
      <c r="E161" s="276" t="s">
        <v>72</v>
      </c>
      <c r="F161" s="265"/>
      <c r="G161" s="370">
        <f>'PLEASE FILL IN HERE FIRST!!!'!B13</f>
        <v>43608</v>
      </c>
      <c r="H161" s="265"/>
      <c r="I161" s="265"/>
      <c r="J161" s="265"/>
    </row>
    <row r="162" spans="1:20" ht="6.95" customHeight="1">
      <c r="A162" s="401"/>
      <c r="B162" s="401"/>
      <c r="C162" s="259"/>
      <c r="D162" s="259"/>
      <c r="E162" s="369"/>
      <c r="F162" s="265"/>
      <c r="G162" s="345"/>
      <c r="H162" s="265"/>
      <c r="I162" s="265"/>
      <c r="J162" s="265"/>
    </row>
    <row r="163" spans="1:20" ht="12.95" customHeight="1">
      <c r="A163" s="520"/>
      <c r="B163" s="520"/>
      <c r="C163" s="520"/>
      <c r="D163" s="520"/>
      <c r="E163" s="369" t="s">
        <v>310</v>
      </c>
      <c r="F163" s="265"/>
      <c r="G163" s="370">
        <f>'PLEASE FILL IN HERE FIRST!!!'!B39+1</f>
        <v>43626</v>
      </c>
      <c r="H163" s="521" t="s">
        <v>311</v>
      </c>
      <c r="I163" s="521"/>
      <c r="J163" s="521"/>
    </row>
    <row r="164" spans="1:20" ht="12.95" customHeight="1">
      <c r="A164" s="401"/>
      <c r="B164" s="401"/>
      <c r="C164" s="259"/>
      <c r="D164" s="259"/>
      <c r="E164" s="276" t="s">
        <v>49</v>
      </c>
      <c r="F164" s="265"/>
      <c r="G164" s="371">
        <v>43613</v>
      </c>
      <c r="H164" s="265"/>
      <c r="I164" s="265"/>
      <c r="J164" s="265"/>
    </row>
    <row r="165" spans="1:20" ht="12.95" customHeight="1">
      <c r="A165" s="402"/>
      <c r="B165" s="402"/>
      <c r="C165" s="263"/>
      <c r="D165" s="263"/>
      <c r="E165" s="356" t="s">
        <v>316</v>
      </c>
      <c r="F165" s="304"/>
      <c r="G165" s="372">
        <v>43613</v>
      </c>
      <c r="H165" s="304"/>
      <c r="I165" s="304"/>
      <c r="J165" s="304"/>
    </row>
    <row r="166" spans="1:20" ht="5.0999999999999996" customHeight="1"/>
    <row r="167" spans="1:20" ht="15">
      <c r="A167" s="399">
        <v>16</v>
      </c>
      <c r="B167" s="400" t="s">
        <v>73</v>
      </c>
      <c r="C167" s="257"/>
      <c r="D167" s="283"/>
      <c r="E167" s="301" t="s">
        <v>74</v>
      </c>
      <c r="F167" s="301"/>
      <c r="G167" s="591">
        <f>'PLEASE FILL IN HERE FIRST!!!'!B39</f>
        <v>43625</v>
      </c>
      <c r="H167" s="591"/>
      <c r="I167" s="301" t="s">
        <v>327</v>
      </c>
      <c r="J167" s="301"/>
    </row>
    <row r="168" spans="1:20" ht="15">
      <c r="A168" s="414"/>
      <c r="B168" s="415"/>
      <c r="C168" s="373"/>
      <c r="D168" s="374"/>
      <c r="E168" s="265" t="s">
        <v>563</v>
      </c>
      <c r="F168" s="275"/>
      <c r="G168" s="265"/>
      <c r="H168" s="265"/>
      <c r="I168" s="265"/>
      <c r="J168" s="265"/>
    </row>
    <row r="169" spans="1:20" ht="15">
      <c r="A169" s="414"/>
      <c r="B169" s="415"/>
      <c r="C169" s="373"/>
      <c r="D169" s="374"/>
      <c r="E169" s="265"/>
      <c r="F169" s="275"/>
      <c r="G169" s="265"/>
      <c r="H169" s="265"/>
      <c r="I169" s="265"/>
      <c r="J169" s="265"/>
    </row>
    <row r="170" spans="1:20" ht="17.100000000000001" customHeight="1">
      <c r="A170" s="414"/>
      <c r="B170" s="590" t="s">
        <v>573</v>
      </c>
      <c r="C170" s="590"/>
      <c r="D170" s="590"/>
      <c r="E170" s="275" t="s">
        <v>328</v>
      </c>
      <c r="F170" s="275"/>
      <c r="G170" s="346"/>
      <c r="H170" s="347"/>
      <c r="I170" s="308" t="str">
        <f>'PLEASE FILL IN HERE FIRST!!!'!B47&amp;"  "&amp;'PLEASE FILL IN HERE FIRST!!!'!B43</f>
        <v>190  US $</v>
      </c>
      <c r="J170" s="275" t="s">
        <v>270</v>
      </c>
    </row>
    <row r="171" spans="1:20" ht="15" customHeight="1">
      <c r="A171" s="414"/>
      <c r="B171" s="589" t="s">
        <v>574</v>
      </c>
      <c r="C171" s="589"/>
      <c r="D171" s="589"/>
      <c r="E171" s="544" t="s">
        <v>329</v>
      </c>
      <c r="F171" s="544"/>
      <c r="G171" s="544"/>
      <c r="H171" s="544"/>
      <c r="I171" s="544"/>
      <c r="J171" s="544"/>
    </row>
    <row r="172" spans="1:20" ht="30.95" customHeight="1">
      <c r="A172" s="414"/>
      <c r="B172" s="416"/>
      <c r="C172" s="375"/>
      <c r="D172" s="375"/>
      <c r="E172" s="544" t="s">
        <v>661</v>
      </c>
      <c r="F172" s="544"/>
      <c r="G172" s="544"/>
      <c r="H172" s="544"/>
      <c r="I172" s="544"/>
      <c r="J172" s="544"/>
      <c r="O172" s="499"/>
      <c r="P172" s="499"/>
      <c r="Q172" s="499"/>
      <c r="R172" s="499"/>
      <c r="S172" s="499"/>
      <c r="T172" s="499"/>
    </row>
    <row r="173" spans="1:20" ht="56.25" customHeight="1">
      <c r="A173" s="414"/>
      <c r="B173" s="416"/>
      <c r="C173" s="375"/>
      <c r="D173" s="375"/>
      <c r="E173" s="545" t="s">
        <v>572</v>
      </c>
      <c r="F173" s="545"/>
      <c r="G173" s="545"/>
      <c r="H173" s="545"/>
      <c r="I173" s="545"/>
      <c r="J173" s="545"/>
      <c r="O173" s="499"/>
      <c r="P173" s="499"/>
      <c r="Q173" s="499"/>
      <c r="R173" s="499"/>
      <c r="S173" s="499"/>
      <c r="T173" s="499"/>
    </row>
    <row r="174" spans="1:20" ht="15">
      <c r="A174" s="414"/>
      <c r="B174" s="416"/>
      <c r="C174" s="375"/>
      <c r="D174" s="375"/>
      <c r="E174" s="500" t="s">
        <v>420</v>
      </c>
      <c r="F174" s="500"/>
      <c r="G174" s="500"/>
      <c r="H174" s="500"/>
      <c r="I174" s="500"/>
      <c r="J174" s="500"/>
    </row>
    <row r="175" spans="1:20" ht="8.1" customHeight="1">
      <c r="A175" s="402"/>
      <c r="B175" s="417"/>
      <c r="C175" s="376"/>
      <c r="D175" s="376"/>
      <c r="E175" s="348"/>
      <c r="F175" s="349"/>
      <c r="G175" s="350"/>
      <c r="H175" s="350"/>
      <c r="I175" s="350"/>
      <c r="J175" s="350"/>
    </row>
    <row r="176" spans="1:20" ht="5.0999999999999996" customHeight="1"/>
    <row r="177" spans="1:10" ht="15.75">
      <c r="A177" s="399">
        <v>17</v>
      </c>
      <c r="B177" s="400" t="s">
        <v>75</v>
      </c>
      <c r="C177" s="257"/>
      <c r="D177" s="283"/>
      <c r="E177" s="527" t="s">
        <v>76</v>
      </c>
      <c r="F177" s="527"/>
      <c r="G177" s="351"/>
      <c r="H177" s="351"/>
      <c r="I177" s="301"/>
      <c r="J177" s="301"/>
    </row>
    <row r="178" spans="1:10" ht="6" customHeight="1">
      <c r="A178" s="418"/>
      <c r="B178" s="406"/>
      <c r="C178" s="306"/>
      <c r="D178" s="259"/>
      <c r="E178" s="352"/>
      <c r="F178" s="352"/>
      <c r="G178" s="276"/>
      <c r="H178" s="276"/>
      <c r="I178" s="265"/>
      <c r="J178" s="265"/>
    </row>
    <row r="179" spans="1:10" ht="15">
      <c r="A179" s="401"/>
      <c r="B179" s="408"/>
      <c r="C179" s="353"/>
      <c r="D179" s="353"/>
      <c r="E179" s="502" t="s">
        <v>564</v>
      </c>
      <c r="F179" s="502"/>
      <c r="G179" s="502"/>
      <c r="H179" s="502"/>
      <c r="I179" s="354">
        <f>'PLEASE FILL IN HERE FIRST!!!'!B45</f>
        <v>17</v>
      </c>
      <c r="J179" s="325" t="str">
        <f>'PLEASE FILL IN HERE FIRST!!!'!B43</f>
        <v>US $</v>
      </c>
    </row>
    <row r="180" spans="1:10" ht="6" customHeight="1">
      <c r="A180" s="419"/>
      <c r="B180" s="402"/>
      <c r="C180" s="263"/>
      <c r="D180" s="355"/>
      <c r="E180" s="529"/>
      <c r="F180" s="529"/>
      <c r="G180" s="356"/>
      <c r="H180" s="356"/>
      <c r="I180" s="356"/>
      <c r="J180" s="356"/>
    </row>
    <row r="181" spans="1:10" ht="5.0999999999999996" customHeight="1"/>
    <row r="182" spans="1:10" ht="15">
      <c r="A182" s="399">
        <v>18</v>
      </c>
      <c r="B182" s="400" t="s">
        <v>77</v>
      </c>
      <c r="C182" s="257"/>
      <c r="D182" s="283"/>
      <c r="E182" s="528" t="s">
        <v>330</v>
      </c>
      <c r="F182" s="528"/>
      <c r="G182" s="528"/>
      <c r="H182" s="528"/>
      <c r="I182" s="528"/>
      <c r="J182" s="528"/>
    </row>
    <row r="183" spans="1:10" ht="15">
      <c r="A183" s="401"/>
      <c r="B183" s="511" t="s">
        <v>81</v>
      </c>
      <c r="C183" s="511"/>
      <c r="D183" s="425">
        <v>1</v>
      </c>
      <c r="E183" s="505" t="s">
        <v>656</v>
      </c>
      <c r="F183" s="505"/>
      <c r="G183" s="505"/>
      <c r="H183" s="505"/>
      <c r="I183" s="505"/>
      <c r="J183" s="505"/>
    </row>
    <row r="184" spans="1:10" ht="15">
      <c r="A184" s="401"/>
      <c r="B184" s="511" t="s">
        <v>82</v>
      </c>
      <c r="C184" s="511"/>
      <c r="D184" s="425">
        <v>2</v>
      </c>
      <c r="E184" s="505" t="s">
        <v>651</v>
      </c>
      <c r="F184" s="505"/>
      <c r="G184" s="505"/>
      <c r="H184" s="505"/>
      <c r="I184" s="505"/>
      <c r="J184" s="505"/>
    </row>
    <row r="185" spans="1:10" ht="15">
      <c r="A185" s="401"/>
      <c r="B185" s="511" t="s">
        <v>83</v>
      </c>
      <c r="C185" s="511"/>
      <c r="D185" s="425">
        <v>3</v>
      </c>
      <c r="E185" s="505" t="s">
        <v>652</v>
      </c>
      <c r="F185" s="505"/>
      <c r="G185" s="505"/>
      <c r="H185" s="505"/>
      <c r="I185" s="505"/>
      <c r="J185" s="505"/>
    </row>
    <row r="186" spans="1:10" ht="15">
      <c r="A186" s="401"/>
      <c r="B186" s="511" t="s">
        <v>83</v>
      </c>
      <c r="C186" s="511"/>
      <c r="D186" s="425">
        <v>4</v>
      </c>
      <c r="E186" s="505" t="s">
        <v>657</v>
      </c>
      <c r="F186" s="505"/>
      <c r="G186" s="505"/>
      <c r="H186" s="505"/>
      <c r="I186" s="505"/>
      <c r="J186" s="505"/>
    </row>
    <row r="187" spans="1:10" ht="15">
      <c r="A187" s="401"/>
      <c r="B187" s="511" t="s">
        <v>84</v>
      </c>
      <c r="C187" s="511"/>
      <c r="D187" s="425">
        <v>5</v>
      </c>
      <c r="E187" s="506" t="s">
        <v>266</v>
      </c>
      <c r="F187" s="505"/>
      <c r="G187" s="505"/>
      <c r="H187" s="505"/>
      <c r="I187" s="505"/>
      <c r="J187" s="505"/>
    </row>
    <row r="188" spans="1:10" ht="15">
      <c r="A188" s="401"/>
      <c r="B188" s="511" t="s">
        <v>85</v>
      </c>
      <c r="C188" s="511"/>
      <c r="D188" s="425">
        <v>6</v>
      </c>
      <c r="E188" s="505" t="s">
        <v>653</v>
      </c>
      <c r="F188" s="505"/>
      <c r="G188" s="505"/>
      <c r="H188" s="505"/>
      <c r="I188" s="505"/>
      <c r="J188" s="505"/>
    </row>
    <row r="189" spans="1:10" ht="15">
      <c r="A189" s="401"/>
      <c r="B189" s="511" t="s">
        <v>215</v>
      </c>
      <c r="C189" s="511"/>
      <c r="D189" s="425">
        <v>7</v>
      </c>
      <c r="E189" s="505" t="s">
        <v>658</v>
      </c>
      <c r="F189" s="505"/>
      <c r="G189" s="505"/>
      <c r="H189" s="505"/>
      <c r="I189" s="505"/>
      <c r="J189" s="505"/>
    </row>
    <row r="190" spans="1:10" ht="15">
      <c r="A190" s="401"/>
      <c r="B190" s="519" t="s">
        <v>216</v>
      </c>
      <c r="C190" s="426"/>
      <c r="D190" s="427"/>
      <c r="E190" s="508" t="s">
        <v>331</v>
      </c>
      <c r="F190" s="509"/>
      <c r="G190" s="509"/>
      <c r="H190" s="509"/>
      <c r="I190" s="509"/>
      <c r="J190" s="509"/>
    </row>
    <row r="191" spans="1:10" ht="15.75" customHeight="1">
      <c r="A191" s="401"/>
      <c r="B191" s="519"/>
      <c r="C191" s="517" t="s">
        <v>217</v>
      </c>
      <c r="D191" s="517"/>
      <c r="E191" s="518" t="s">
        <v>659</v>
      </c>
      <c r="F191" s="505"/>
      <c r="G191" s="505"/>
      <c r="H191" s="505"/>
      <c r="I191" s="505"/>
      <c r="J191" s="505"/>
    </row>
    <row r="192" spans="1:10" ht="30" customHeight="1">
      <c r="A192" s="401"/>
      <c r="B192" s="428"/>
      <c r="C192" s="517"/>
      <c r="D192" s="517"/>
      <c r="E192" s="505"/>
      <c r="F192" s="505"/>
      <c r="G192" s="505"/>
      <c r="H192" s="505"/>
      <c r="I192" s="505"/>
      <c r="J192" s="505"/>
    </row>
    <row r="193" spans="1:10">
      <c r="A193" s="401"/>
      <c r="B193" s="542"/>
      <c r="C193" s="542"/>
      <c r="D193" s="542"/>
      <c r="E193" s="540" t="s">
        <v>309</v>
      </c>
      <c r="F193" s="540"/>
      <c r="G193" s="540"/>
      <c r="H193" s="540"/>
      <c r="I193" s="540"/>
      <c r="J193" s="540"/>
    </row>
    <row r="194" spans="1:10">
      <c r="A194" s="402"/>
      <c r="B194" s="543"/>
      <c r="C194" s="543"/>
      <c r="D194" s="543"/>
      <c r="E194" s="541"/>
      <c r="F194" s="541"/>
      <c r="G194" s="541"/>
      <c r="H194" s="541"/>
      <c r="I194" s="541"/>
      <c r="J194" s="541"/>
    </row>
    <row r="195" spans="1:10" ht="5.0999999999999996" customHeight="1"/>
    <row r="196" spans="1:10" ht="12.95" customHeight="1">
      <c r="A196" s="399">
        <v>19</v>
      </c>
      <c r="B196" s="400" t="s">
        <v>78</v>
      </c>
      <c r="C196" s="257"/>
      <c r="D196" s="283"/>
      <c r="E196" s="503" t="s">
        <v>575</v>
      </c>
      <c r="F196" s="503"/>
      <c r="G196" s="503"/>
      <c r="H196" s="503"/>
      <c r="I196" s="503"/>
      <c r="J196" s="503"/>
    </row>
    <row r="197" spans="1:10" ht="12.95" customHeight="1">
      <c r="A197" s="401"/>
      <c r="B197" s="401"/>
      <c r="C197" s="259"/>
      <c r="D197" s="259"/>
      <c r="E197" s="510"/>
      <c r="F197" s="510"/>
      <c r="G197" s="510"/>
      <c r="H197" s="510"/>
      <c r="I197" s="510"/>
      <c r="J197" s="510"/>
    </row>
    <row r="198" spans="1:10" ht="16.5" customHeight="1">
      <c r="A198" s="402"/>
      <c r="B198" s="402"/>
      <c r="C198" s="263"/>
      <c r="D198" s="263"/>
      <c r="E198" s="504"/>
      <c r="F198" s="504"/>
      <c r="G198" s="504"/>
      <c r="H198" s="504"/>
      <c r="I198" s="504"/>
      <c r="J198" s="504"/>
    </row>
    <row r="199" spans="1:10" ht="5.0999999999999996" customHeight="1"/>
    <row r="200" spans="1:10" ht="15" customHeight="1">
      <c r="A200" s="399">
        <v>20</v>
      </c>
      <c r="B200" s="400" t="s">
        <v>157</v>
      </c>
      <c r="C200" s="257"/>
      <c r="D200" s="283"/>
      <c r="E200" s="503" t="s">
        <v>446</v>
      </c>
      <c r="F200" s="503"/>
      <c r="G200" s="503"/>
      <c r="H200" s="503"/>
      <c r="I200" s="503"/>
      <c r="J200" s="503"/>
    </row>
    <row r="201" spans="1:10" ht="15" customHeight="1">
      <c r="A201" s="401"/>
      <c r="B201" s="401"/>
      <c r="C201" s="259"/>
      <c r="D201" s="259"/>
      <c r="E201" s="510"/>
      <c r="F201" s="510"/>
      <c r="G201" s="510"/>
      <c r="H201" s="510"/>
      <c r="I201" s="510"/>
      <c r="J201" s="510"/>
    </row>
    <row r="202" spans="1:10" ht="15" customHeight="1">
      <c r="A202" s="401"/>
      <c r="B202" s="401"/>
      <c r="C202" s="259"/>
      <c r="D202" s="259"/>
      <c r="E202" s="510"/>
      <c r="F202" s="510"/>
      <c r="G202" s="510"/>
      <c r="H202" s="510"/>
      <c r="I202" s="510"/>
      <c r="J202" s="510"/>
    </row>
    <row r="203" spans="1:10" ht="15" customHeight="1">
      <c r="A203" s="401"/>
      <c r="B203" s="401"/>
      <c r="C203" s="259"/>
      <c r="D203" s="259"/>
      <c r="E203" s="510"/>
      <c r="F203" s="510"/>
      <c r="G203" s="510"/>
      <c r="H203" s="510"/>
      <c r="I203" s="510"/>
      <c r="J203" s="510"/>
    </row>
    <row r="204" spans="1:10" ht="15" customHeight="1">
      <c r="A204" s="401"/>
      <c r="B204" s="401"/>
      <c r="C204" s="259"/>
      <c r="D204" s="259"/>
      <c r="E204" s="510"/>
      <c r="F204" s="510"/>
      <c r="G204" s="510"/>
      <c r="H204" s="510"/>
      <c r="I204" s="510"/>
      <c r="J204" s="510"/>
    </row>
    <row r="205" spans="1:10" ht="15" customHeight="1">
      <c r="A205" s="401"/>
      <c r="B205" s="401"/>
      <c r="C205" s="259"/>
      <c r="D205" s="259"/>
      <c r="E205" s="510"/>
      <c r="F205" s="510"/>
      <c r="G205" s="510"/>
      <c r="H205" s="510"/>
      <c r="I205" s="510"/>
      <c r="J205" s="510"/>
    </row>
    <row r="206" spans="1:10" ht="9.75" customHeight="1">
      <c r="A206" s="401"/>
      <c r="B206" s="401"/>
      <c r="C206" s="259"/>
      <c r="D206" s="259"/>
      <c r="E206" s="510"/>
      <c r="F206" s="510"/>
      <c r="G206" s="510"/>
      <c r="H206" s="510"/>
      <c r="I206" s="510"/>
      <c r="J206" s="510"/>
    </row>
    <row r="207" spans="1:10" ht="15" customHeight="1">
      <c r="A207" s="401"/>
      <c r="B207" s="401"/>
      <c r="C207" s="259"/>
      <c r="D207" s="259"/>
      <c r="E207" s="510" t="s">
        <v>450</v>
      </c>
      <c r="F207" s="510"/>
      <c r="G207" s="510"/>
      <c r="H207" s="510"/>
      <c r="I207" s="510"/>
      <c r="J207" s="510"/>
    </row>
    <row r="208" spans="1:10" ht="15" customHeight="1">
      <c r="A208" s="401"/>
      <c r="B208" s="401"/>
      <c r="C208" s="259"/>
      <c r="D208" s="259"/>
      <c r="E208" s="510"/>
      <c r="F208" s="510"/>
      <c r="G208" s="510"/>
      <c r="H208" s="510"/>
      <c r="I208" s="510"/>
      <c r="J208" s="510"/>
    </row>
    <row r="209" spans="1:10" ht="15" customHeight="1">
      <c r="A209" s="401"/>
      <c r="B209" s="401"/>
      <c r="C209" s="259"/>
      <c r="D209" s="259"/>
      <c r="E209" s="510" t="s">
        <v>452</v>
      </c>
      <c r="F209" s="510"/>
      <c r="G209" s="537" t="s">
        <v>451</v>
      </c>
      <c r="H209" s="510"/>
      <c r="I209" s="510" t="s">
        <v>453</v>
      </c>
      <c r="J209" s="510"/>
    </row>
    <row r="210" spans="1:10" ht="15" customHeight="1">
      <c r="A210" s="420"/>
      <c r="B210" s="420"/>
      <c r="C210" s="357"/>
      <c r="D210" s="357"/>
      <c r="E210" s="538" t="s">
        <v>454</v>
      </c>
      <c r="F210" s="538"/>
      <c r="G210" s="538"/>
      <c r="H210" s="538"/>
      <c r="I210" s="538"/>
      <c r="J210" s="538"/>
    </row>
    <row r="211" spans="1:10" ht="5.0999999999999996" customHeight="1">
      <c r="E211" s="358"/>
      <c r="F211" s="358"/>
      <c r="G211" s="358"/>
      <c r="H211" s="358"/>
      <c r="I211" s="358"/>
      <c r="J211" s="358"/>
    </row>
    <row r="212" spans="1:10" ht="12.95" customHeight="1">
      <c r="A212" s="399">
        <v>21</v>
      </c>
      <c r="B212" s="400" t="s">
        <v>164</v>
      </c>
      <c r="C212" s="283"/>
      <c r="D212" s="283"/>
      <c r="E212" s="503" t="s">
        <v>165</v>
      </c>
      <c r="F212" s="503"/>
      <c r="G212" s="503"/>
      <c r="H212" s="503"/>
      <c r="I212" s="503"/>
      <c r="J212" s="503"/>
    </row>
    <row r="213" spans="1:10" ht="12.95" customHeight="1">
      <c r="A213" s="401"/>
      <c r="B213" s="401"/>
      <c r="C213" s="259"/>
      <c r="D213" s="259"/>
      <c r="E213" s="510"/>
      <c r="F213" s="510"/>
      <c r="G213" s="510"/>
      <c r="H213" s="510"/>
      <c r="I213" s="510"/>
      <c r="J213" s="510"/>
    </row>
    <row r="214" spans="1:10" ht="12.95" customHeight="1">
      <c r="A214" s="401"/>
      <c r="B214" s="401"/>
      <c r="C214" s="259"/>
      <c r="D214" s="259"/>
      <c r="E214" s="510"/>
      <c r="F214" s="510"/>
      <c r="G214" s="510"/>
      <c r="H214" s="510"/>
      <c r="I214" s="510"/>
      <c r="J214" s="510"/>
    </row>
    <row r="215" spans="1:10" ht="19.5" customHeight="1">
      <c r="A215" s="402"/>
      <c r="B215" s="402"/>
      <c r="C215" s="263"/>
      <c r="D215" s="263"/>
      <c r="E215" s="504"/>
      <c r="F215" s="504"/>
      <c r="G215" s="504"/>
      <c r="H215" s="504"/>
      <c r="I215" s="504"/>
      <c r="J215" s="504"/>
    </row>
    <row r="216" spans="1:10" ht="5.0999999999999996" customHeight="1">
      <c r="E216" s="359"/>
      <c r="F216" s="359"/>
      <c r="G216" s="359"/>
      <c r="H216" s="359"/>
      <c r="I216" s="359"/>
      <c r="J216" s="359"/>
    </row>
    <row r="217" spans="1:10" ht="12.95" customHeight="1">
      <c r="A217" s="399">
        <v>22</v>
      </c>
      <c r="B217" s="400" t="s">
        <v>303</v>
      </c>
      <c r="C217" s="283"/>
      <c r="D217" s="283"/>
      <c r="E217" s="503" t="s">
        <v>304</v>
      </c>
      <c r="F217" s="503"/>
      <c r="G217" s="503"/>
      <c r="H217" s="503"/>
      <c r="I217" s="503"/>
      <c r="J217" s="503"/>
    </row>
    <row r="218" spans="1:10" ht="17.100000000000001" customHeight="1">
      <c r="A218" s="402"/>
      <c r="B218" s="402"/>
      <c r="C218" s="263"/>
      <c r="D218" s="263"/>
      <c r="E218" s="504"/>
      <c r="F218" s="504"/>
      <c r="G218" s="504"/>
      <c r="H218" s="504"/>
      <c r="I218" s="504"/>
      <c r="J218" s="504"/>
    </row>
    <row r="219" spans="1:10" ht="5.0999999999999996" customHeight="1"/>
    <row r="220" spans="1:10" ht="15" customHeight="1">
      <c r="A220" s="399">
        <v>23</v>
      </c>
      <c r="B220" s="400" t="s">
        <v>195</v>
      </c>
      <c r="C220" s="360"/>
      <c r="D220" s="361"/>
      <c r="E220" s="503" t="s">
        <v>565</v>
      </c>
      <c r="F220" s="503"/>
      <c r="G220" s="503"/>
      <c r="H220" s="503"/>
      <c r="I220" s="503"/>
      <c r="J220" s="362">
        <f>INDEX(Events!J2:J104,MATCH('PLEASE FILL IN HERE FIRST!!!'!B7,Events!D2:D104,0))</f>
        <v>260</v>
      </c>
    </row>
    <row r="221" spans="1:10" ht="15" customHeight="1">
      <c r="A221" s="401"/>
      <c r="B221" s="410"/>
      <c r="C221" s="363"/>
      <c r="D221" s="363"/>
      <c r="E221" s="510" t="s">
        <v>576</v>
      </c>
      <c r="F221" s="510"/>
      <c r="G221" s="510"/>
      <c r="H221" s="510"/>
      <c r="I221" s="510"/>
      <c r="J221" s="510"/>
    </row>
    <row r="222" spans="1:10" ht="15" customHeight="1">
      <c r="A222" s="401"/>
      <c r="B222" s="410"/>
      <c r="C222" s="363"/>
      <c r="D222" s="363"/>
      <c r="E222" s="510" t="s">
        <v>577</v>
      </c>
      <c r="F222" s="510"/>
      <c r="G222" s="510"/>
      <c r="H222" s="510"/>
      <c r="I222" s="510"/>
      <c r="J222" s="510"/>
    </row>
    <row r="223" spans="1:10" ht="15" customHeight="1">
      <c r="A223" s="410"/>
      <c r="B223" s="410"/>
      <c r="C223" s="363"/>
      <c r="D223" s="363"/>
      <c r="E223" s="510" t="s">
        <v>578</v>
      </c>
      <c r="F223" s="510"/>
      <c r="G223" s="510"/>
      <c r="H223" s="510"/>
      <c r="I223" s="510"/>
      <c r="J223" s="510"/>
    </row>
    <row r="224" spans="1:10" ht="12" customHeight="1">
      <c r="A224" s="410"/>
      <c r="B224" s="410"/>
      <c r="C224" s="363"/>
      <c r="D224" s="363"/>
      <c r="E224" s="510" t="s">
        <v>579</v>
      </c>
      <c r="F224" s="510"/>
      <c r="G224" s="510"/>
      <c r="H224" s="510"/>
      <c r="I224" s="510"/>
      <c r="J224" s="510"/>
    </row>
    <row r="225" spans="1:11" ht="104.25" customHeight="1">
      <c r="A225" s="410"/>
      <c r="B225" s="410"/>
      <c r="C225" s="363"/>
      <c r="D225" s="363"/>
      <c r="E225" s="510" t="s">
        <v>580</v>
      </c>
      <c r="F225" s="510"/>
      <c r="G225" s="510"/>
      <c r="H225" s="510"/>
      <c r="I225" s="510"/>
      <c r="J225" s="510"/>
    </row>
    <row r="226" spans="1:11" ht="15" customHeight="1">
      <c r="A226" s="410"/>
      <c r="B226" s="410"/>
      <c r="C226" s="363"/>
      <c r="D226" s="363"/>
      <c r="E226" s="510" t="s">
        <v>581</v>
      </c>
      <c r="F226" s="510"/>
      <c r="G226" s="510"/>
      <c r="H226" s="510"/>
      <c r="I226" s="510"/>
      <c r="J226" s="510"/>
    </row>
    <row r="227" spans="1:11" ht="45.95" customHeight="1">
      <c r="A227" s="410"/>
      <c r="B227" s="410"/>
      <c r="C227" s="363"/>
      <c r="D227" s="363"/>
      <c r="E227" s="510" t="s">
        <v>582</v>
      </c>
      <c r="F227" s="510"/>
      <c r="G227" s="510"/>
      <c r="H227" s="510"/>
      <c r="I227" s="510"/>
      <c r="J227" s="510"/>
    </row>
    <row r="228" spans="1:11" ht="29.1" customHeight="1">
      <c r="A228" s="410"/>
      <c r="B228" s="410"/>
      <c r="C228" s="363"/>
      <c r="D228" s="363"/>
      <c r="E228" s="510" t="s">
        <v>583</v>
      </c>
      <c r="F228" s="510"/>
      <c r="G228" s="510"/>
      <c r="H228" s="510"/>
      <c r="I228" s="510"/>
      <c r="J228" s="510"/>
    </row>
    <row r="229" spans="1:11" ht="15" customHeight="1">
      <c r="A229" s="410"/>
      <c r="B229" s="410"/>
      <c r="C229" s="363"/>
      <c r="D229" s="363"/>
      <c r="E229" s="536" t="s">
        <v>584</v>
      </c>
      <c r="F229" s="536"/>
      <c r="G229" s="536"/>
      <c r="H229" s="536"/>
      <c r="I229" s="536"/>
      <c r="J229" s="536"/>
    </row>
    <row r="230" spans="1:11" ht="3.95" customHeight="1">
      <c r="A230" s="410"/>
      <c r="B230" s="410"/>
      <c r="C230" s="363"/>
      <c r="D230" s="363"/>
      <c r="E230" s="536"/>
      <c r="F230" s="536"/>
      <c r="G230" s="536"/>
      <c r="H230" s="536"/>
      <c r="I230" s="536"/>
      <c r="J230" s="536"/>
    </row>
    <row r="231" spans="1:11" ht="12" customHeight="1">
      <c r="A231" s="421"/>
      <c r="B231" s="421"/>
      <c r="C231" s="364"/>
      <c r="D231" s="364"/>
      <c r="E231" s="535" t="s">
        <v>585</v>
      </c>
      <c r="F231" s="535"/>
      <c r="G231" s="535"/>
      <c r="H231" s="535"/>
      <c r="I231" s="535"/>
      <c r="J231" s="535"/>
    </row>
    <row r="232" spans="1:11" ht="16.5" customHeight="1">
      <c r="A232" s="507"/>
      <c r="B232" s="507"/>
      <c r="C232" s="507"/>
      <c r="D232" s="507"/>
      <c r="E232" s="507"/>
      <c r="F232" s="507"/>
      <c r="G232" s="507"/>
      <c r="H232" s="507"/>
      <c r="I232" s="507"/>
      <c r="J232" s="507"/>
    </row>
    <row r="233" spans="1:11">
      <c r="A233" s="507"/>
      <c r="B233" s="507"/>
      <c r="C233" s="507"/>
      <c r="D233" s="507"/>
      <c r="E233" s="507"/>
      <c r="F233" s="507"/>
      <c r="G233" s="507"/>
      <c r="H233" s="507"/>
      <c r="I233" s="507"/>
      <c r="J233" s="507"/>
    </row>
    <row r="234" spans="1:11">
      <c r="A234" s="507"/>
      <c r="B234" s="507"/>
      <c r="C234" s="507"/>
      <c r="D234" s="507"/>
      <c r="E234" s="507"/>
      <c r="F234" s="507"/>
      <c r="G234" s="507"/>
      <c r="H234" s="507"/>
      <c r="I234" s="507"/>
      <c r="J234" s="507"/>
    </row>
    <row r="235" spans="1:11">
      <c r="A235" s="507"/>
      <c r="B235" s="507"/>
      <c r="C235" s="507"/>
      <c r="D235" s="507"/>
      <c r="E235" s="507"/>
      <c r="F235" s="507"/>
      <c r="G235" s="507"/>
      <c r="H235" s="507"/>
      <c r="I235" s="507"/>
      <c r="J235" s="507"/>
    </row>
    <row r="236" spans="1:11">
      <c r="A236" s="507"/>
      <c r="B236" s="507"/>
      <c r="C236" s="507"/>
      <c r="D236" s="507"/>
      <c r="E236" s="507"/>
      <c r="F236" s="507"/>
      <c r="G236" s="507"/>
      <c r="H236" s="507"/>
      <c r="I236" s="507"/>
      <c r="J236" s="507"/>
    </row>
    <row r="238" spans="1:11">
      <c r="F238" s="498"/>
      <c r="G238" s="498"/>
      <c r="H238" s="498"/>
      <c r="I238" s="498"/>
      <c r="J238" s="498"/>
      <c r="K238" s="498"/>
    </row>
    <row r="239" spans="1:11">
      <c r="F239" s="498"/>
      <c r="G239" s="498"/>
      <c r="H239" s="498"/>
      <c r="I239" s="498"/>
      <c r="J239" s="498"/>
      <c r="K239" s="498"/>
    </row>
    <row r="240" spans="1:11">
      <c r="F240" s="498"/>
      <c r="G240" s="498"/>
      <c r="H240" s="498"/>
      <c r="I240" s="498"/>
      <c r="J240" s="498"/>
      <c r="K240" s="498"/>
    </row>
    <row r="241" spans="6:11">
      <c r="F241" s="498"/>
      <c r="G241" s="498"/>
      <c r="H241" s="498"/>
      <c r="I241" s="498"/>
      <c r="J241" s="498"/>
      <c r="K241" s="498"/>
    </row>
    <row r="242" spans="6:11">
      <c r="F242" s="498"/>
      <c r="G242" s="498"/>
      <c r="H242" s="498"/>
      <c r="I242" s="498"/>
      <c r="J242" s="498"/>
      <c r="K242" s="498"/>
    </row>
  </sheetData>
  <sheetProtection algorithmName="SHA-512" hashValue="4XzkhNIHpbNMfMPOwOBnfP64+Vz/InpLz2p4UryP6Twca+gn8knZjbi/Tv6py5UVAy59b8hzF7O3GvwSOSxLIQ==" saltValue="SXzes6Tg+Xt8mQAESfOSUA==" spinCount="100000" sheet="1" selectLockedCells="1"/>
  <mergeCells count="173">
    <mergeCell ref="E92:G92"/>
    <mergeCell ref="B171:D171"/>
    <mergeCell ref="B170:D170"/>
    <mergeCell ref="C115:D119"/>
    <mergeCell ref="E115:J119"/>
    <mergeCell ref="G167:H167"/>
    <mergeCell ref="E149:J153"/>
    <mergeCell ref="C149:D153"/>
    <mergeCell ref="F139:J139"/>
    <mergeCell ref="E157:F157"/>
    <mergeCell ref="F158:J158"/>
    <mergeCell ref="E126:J126"/>
    <mergeCell ref="A7:J7"/>
    <mergeCell ref="E93:J93"/>
    <mergeCell ref="E95:K95"/>
    <mergeCell ref="E96:K96"/>
    <mergeCell ref="E130:J130"/>
    <mergeCell ref="E131:J131"/>
    <mergeCell ref="E132:J132"/>
    <mergeCell ref="E141:E142"/>
    <mergeCell ref="E97:J101"/>
    <mergeCell ref="C97:D101"/>
    <mergeCell ref="C133:D137"/>
    <mergeCell ref="E133:J137"/>
    <mergeCell ref="E122:J122"/>
    <mergeCell ref="F66:G66"/>
    <mergeCell ref="E45:F45"/>
    <mergeCell ref="E88:J88"/>
    <mergeCell ref="E28:J28"/>
    <mergeCell ref="E36:J36"/>
    <mergeCell ref="E34:J34"/>
    <mergeCell ref="E106:J106"/>
    <mergeCell ref="C79:D83"/>
    <mergeCell ref="E47:F47"/>
    <mergeCell ref="E103:J103"/>
    <mergeCell ref="E104:J104"/>
    <mergeCell ref="A48:C50"/>
    <mergeCell ref="E75:J75"/>
    <mergeCell ref="F64:G64"/>
    <mergeCell ref="F67:G67"/>
    <mergeCell ref="E51:J51"/>
    <mergeCell ref="C64:D64"/>
    <mergeCell ref="E29:J29"/>
    <mergeCell ref="E38:J38"/>
    <mergeCell ref="E42:J42"/>
    <mergeCell ref="E46:F46"/>
    <mergeCell ref="E40:J40"/>
    <mergeCell ref="E48:F48"/>
    <mergeCell ref="E32:J32"/>
    <mergeCell ref="E37:J37"/>
    <mergeCell ref="E39:J39"/>
    <mergeCell ref="E41:J41"/>
    <mergeCell ref="G55:J55"/>
    <mergeCell ref="E50:F50"/>
    <mergeCell ref="F58:J58"/>
    <mergeCell ref="E72:J72"/>
    <mergeCell ref="E91:G91"/>
    <mergeCell ref="E62:J62"/>
    <mergeCell ref="E73:J73"/>
    <mergeCell ref="F65:G65"/>
    <mergeCell ref="E26:J26"/>
    <mergeCell ref="E27:J27"/>
    <mergeCell ref="E33:J33"/>
    <mergeCell ref="E44:F44"/>
    <mergeCell ref="E49:F49"/>
    <mergeCell ref="H49:J50"/>
    <mergeCell ref="F61:J61"/>
    <mergeCell ref="I69:J69"/>
    <mergeCell ref="I70:J70"/>
    <mergeCell ref="E23:J23"/>
    <mergeCell ref="E193:J194"/>
    <mergeCell ref="B193:D194"/>
    <mergeCell ref="E171:J171"/>
    <mergeCell ref="E173:J173"/>
    <mergeCell ref="E172:J172"/>
    <mergeCell ref="E221:J221"/>
    <mergeCell ref="D77:D78"/>
    <mergeCell ref="E31:J31"/>
    <mergeCell ref="E112:J112"/>
    <mergeCell ref="E113:J113"/>
    <mergeCell ref="E114:J114"/>
    <mergeCell ref="E107:J107"/>
    <mergeCell ref="E108:J108"/>
    <mergeCell ref="E76:J76"/>
    <mergeCell ref="E74:J74"/>
    <mergeCell ref="E105:J105"/>
    <mergeCell ref="E78:H78"/>
    <mergeCell ref="E89:J89"/>
    <mergeCell ref="E84:J84"/>
    <mergeCell ref="E79:J83"/>
    <mergeCell ref="E90:G90"/>
    <mergeCell ref="E86:J86"/>
    <mergeCell ref="E87:J87"/>
    <mergeCell ref="E231:J231"/>
    <mergeCell ref="E223:J223"/>
    <mergeCell ref="B183:C183"/>
    <mergeCell ref="B184:C184"/>
    <mergeCell ref="B185:C185"/>
    <mergeCell ref="B186:C186"/>
    <mergeCell ref="B187:C187"/>
    <mergeCell ref="B188:C188"/>
    <mergeCell ref="E220:I220"/>
    <mergeCell ref="E212:J215"/>
    <mergeCell ref="E225:J225"/>
    <mergeCell ref="E226:J226"/>
    <mergeCell ref="E229:J229"/>
    <mergeCell ref="E207:J208"/>
    <mergeCell ref="E209:F209"/>
    <mergeCell ref="G209:H209"/>
    <mergeCell ref="I209:J209"/>
    <mergeCell ref="E210:J210"/>
    <mergeCell ref="E230:J230"/>
    <mergeCell ref="E227:J227"/>
    <mergeCell ref="E228:J228"/>
    <mergeCell ref="E222:J222"/>
    <mergeCell ref="E224:J224"/>
    <mergeCell ref="E8:J8"/>
    <mergeCell ref="E10:J10"/>
    <mergeCell ref="E9:J9"/>
    <mergeCell ref="E18:J18"/>
    <mergeCell ref="E19:J19"/>
    <mergeCell ref="E11:J11"/>
    <mergeCell ref="E12:J12"/>
    <mergeCell ref="E14:J14"/>
    <mergeCell ref="E13:J13"/>
    <mergeCell ref="A2:J2"/>
    <mergeCell ref="A3:J3"/>
    <mergeCell ref="A6:J6"/>
    <mergeCell ref="E22:J22"/>
    <mergeCell ref="E21:J21"/>
    <mergeCell ref="E16:J16"/>
    <mergeCell ref="E17:J17"/>
    <mergeCell ref="B4:J4"/>
    <mergeCell ref="C191:D192"/>
    <mergeCell ref="E191:J192"/>
    <mergeCell ref="B190:B191"/>
    <mergeCell ref="A163:D163"/>
    <mergeCell ref="H163:J163"/>
    <mergeCell ref="A46:C47"/>
    <mergeCell ref="E124:J124"/>
    <mergeCell ref="E125:J125"/>
    <mergeCell ref="E123:J123"/>
    <mergeCell ref="E85:J85"/>
    <mergeCell ref="E121:J121"/>
    <mergeCell ref="F141:J142"/>
    <mergeCell ref="E177:F177"/>
    <mergeCell ref="E182:J182"/>
    <mergeCell ref="E180:F180"/>
    <mergeCell ref="E24:J24"/>
    <mergeCell ref="K238:K242"/>
    <mergeCell ref="O172:T172"/>
    <mergeCell ref="O173:T173"/>
    <mergeCell ref="E174:J174"/>
    <mergeCell ref="E156:F156"/>
    <mergeCell ref="E179:H179"/>
    <mergeCell ref="F238:F242"/>
    <mergeCell ref="G238:G242"/>
    <mergeCell ref="H238:H242"/>
    <mergeCell ref="I238:I242"/>
    <mergeCell ref="J238:J242"/>
    <mergeCell ref="E217:J218"/>
    <mergeCell ref="E183:J183"/>
    <mergeCell ref="E184:J184"/>
    <mergeCell ref="E185:J185"/>
    <mergeCell ref="E186:J186"/>
    <mergeCell ref="E187:J187"/>
    <mergeCell ref="E188:J188"/>
    <mergeCell ref="E189:J189"/>
    <mergeCell ref="A232:J236"/>
    <mergeCell ref="E190:J190"/>
    <mergeCell ref="E196:J198"/>
    <mergeCell ref="B189:C189"/>
    <mergeCell ref="E200:J206"/>
  </mergeCells>
  <phoneticPr fontId="10" type="noConversion"/>
  <conditionalFormatting sqref="E48:F50">
    <cfRule type="notContainsBlanks" dxfId="61" priority="52">
      <formula>LEN(TRIM(E48))&gt;0</formula>
    </cfRule>
  </conditionalFormatting>
  <conditionalFormatting sqref="J47">
    <cfRule type="expression" dxfId="60" priority="64">
      <formula>$H$44="For Super Series U21 Singles are OPTIONAL. Do you want to have U21 Singles Events for your tournament?"</formula>
    </cfRule>
  </conditionalFormatting>
  <conditionalFormatting sqref="G48:G50">
    <cfRule type="containsText" dxfId="59" priority="20" operator="containsText" text="No">
      <formula>NOT(ISERROR(SEARCH("No",G48)))</formula>
    </cfRule>
  </conditionalFormatting>
  <conditionalFormatting sqref="H49">
    <cfRule type="expression" dxfId="58" priority="16">
      <formula>$G$49="no"</formula>
    </cfRule>
  </conditionalFormatting>
  <conditionalFormatting sqref="E8:J14 E16:J19 E21:J24 E26:J29 E36:J42 G57 I57 F58:J59 E64:G65 J64 F67:H67 G70">
    <cfRule type="notContainsBlanks" dxfId="57" priority="15">
      <formula>LEN(TRIM(E8))&gt;0</formula>
    </cfRule>
  </conditionalFormatting>
  <conditionalFormatting sqref="E84:J89">
    <cfRule type="notContainsBlanks" dxfId="56" priority="14">
      <formula>LEN(TRIM(E84))&gt;0</formula>
    </cfRule>
  </conditionalFormatting>
  <conditionalFormatting sqref="H90:H91">
    <cfRule type="notContainsBlanks" dxfId="55" priority="13">
      <formula>LEN(TRIM(H90))&gt;0</formula>
    </cfRule>
  </conditionalFormatting>
  <conditionalFormatting sqref="F139:J139 F141:J142 E156:F157 F158:J158 H156:H157 J156:J157 G164:G165 E183:J189 E191:J192">
    <cfRule type="notContainsBlanks" dxfId="54" priority="12">
      <formula>LEN(TRIM(E139))&gt;0</formula>
    </cfRule>
  </conditionalFormatting>
  <conditionalFormatting sqref="E79:J89 H90:H91 E97:J101 E103:J108 H109:H110 E115:J119 E121:J126 H127:H128 E133:J137 F139:J139">
    <cfRule type="notContainsBlanks" dxfId="53" priority="11">
      <formula>LEN(TRIM(E79))&gt;0</formula>
    </cfRule>
  </conditionalFormatting>
  <conditionalFormatting sqref="E50:G50 E49:F49">
    <cfRule type="expression" dxfId="52" priority="8">
      <formula>$E$50=0</formula>
    </cfRule>
  </conditionalFormatting>
  <conditionalFormatting sqref="E51:J51">
    <cfRule type="expression" dxfId="51" priority="7">
      <formula>IF($G$49," ")</formula>
    </cfRule>
  </conditionalFormatting>
  <conditionalFormatting sqref="E49:F49">
    <cfRule type="expression" dxfId="50" priority="6">
      <formula>$E$50=0</formula>
    </cfRule>
  </conditionalFormatting>
  <conditionalFormatting sqref="G49">
    <cfRule type="expression" dxfId="49" priority="5">
      <formula>$E$50=0</formula>
    </cfRule>
  </conditionalFormatting>
  <conditionalFormatting sqref="H69">
    <cfRule type="notContainsBlanks" dxfId="48" priority="4">
      <formula>LEN(TRIM(H69))&gt;0</formula>
    </cfRule>
  </conditionalFormatting>
  <conditionalFormatting sqref="G60 I60 F61:J61">
    <cfRule type="notContainsBlanks" dxfId="47" priority="3">
      <formula>LEN(TRIM(F60))&gt;0</formula>
    </cfRule>
  </conditionalFormatting>
  <conditionalFormatting sqref="H92">
    <cfRule type="notContainsBlanks" dxfId="46" priority="2">
      <formula>LEN(TRIM(H92))&gt;0</formula>
    </cfRule>
  </conditionalFormatting>
  <conditionalFormatting sqref="H92">
    <cfRule type="notContainsBlanks" dxfId="45" priority="1">
      <formula>LEN(TRIM(H92))&gt;0</formula>
    </cfRule>
  </conditionalFormatting>
  <dataValidations xWindow="517" yWindow="635" count="8">
    <dataValidation type="list" allowBlank="1" showInputMessage="1" showErrorMessage="1" promptTitle="Time" prompt="Click the arrow and select the time" sqref="H156:H157 J156:J157 I57 I60" xr:uid="{00000000-0002-0000-0200-000000000000}">
      <formula1>hours</formula1>
    </dataValidation>
    <dataValidation type="list" allowBlank="1" showInputMessage="1" showErrorMessage="1" promptTitle="Currency" prompt="Select in the list" sqref="I127:I128 I90:I92"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allowBlank="1" showInputMessage="1" showErrorMessage="1" errorTitle="You didn't find it ?" error="Send an email to cv@tmsin.com with the number of tables you will use" sqref="E66" xr:uid="{00000000-0002-0000-0200-000003000000}"/>
    <dataValidation type="list" allowBlank="1" showInputMessage="1" showErrorMessage="1" promptTitle="Floor" prompt="Please select the floor mats from the list." sqref="F67:G67" xr:uid="{00000000-0002-0000-0200-000004000000}">
      <formula1>Sports_Floor</formula1>
    </dataValidation>
    <dataValidation type="list" allowBlank="1" showInputMessage="1" showErrorMessage="1" promptTitle="Balls" prompt="Please select the Balls from the list." sqref="F66:G66" xr:uid="{00000000-0002-0000-0200-000005000000}">
      <formula1>Balls</formula1>
    </dataValidation>
    <dataValidation allowBlank="1" showInputMessage="1" showErrorMessage="1" promptTitle="Choose Yes or No" prompt="To reset to original just delete the value you chosen from the dropdown cell." sqref="J47" xr:uid="{00000000-0002-0000-0200-000006000000}"/>
    <dataValidation type="list" allowBlank="1" showInputMessage="1" showErrorMessage="1" sqref="I109:I110" xr:uid="{00000000-0002-0000-0200-000007000000}">
      <formula1>currency</formula1>
    </dataValidation>
  </dataValidations>
  <hyperlinks>
    <hyperlink ref="E177" r:id="rId1" xr:uid="{00000000-0004-0000-0200-000000000000}"/>
    <hyperlink ref="F177" r:id="rId2" display="ONLINE ENTRIES ONLY" xr:uid="{00000000-0004-0000-0200-000001000000}"/>
    <hyperlink ref="G209" r:id="rId3" xr:uid="{00000000-0004-0000-0200-000002000000}"/>
  </hyperlinks>
  <printOptions horizontalCentered="1"/>
  <pageMargins left="0" right="0" top="0.39370078740157483" bottom="3.937007874015748E-2" header="0" footer="0.19685039370078741"/>
  <pageSetup paperSize="9" scale="54" fitToHeight="0" orientation="portrait" horizontalDpi="4294967292" verticalDpi="4294967292" r:id="rId4"/>
  <rowBreaks count="1" manualBreakCount="1">
    <brk id="119" max="9" man="1"/>
  </rowBreaks>
  <drawing r:id="rId5"/>
  <legacyDrawing r:id="rId6"/>
  <extLst>
    <ext xmlns:x14="http://schemas.microsoft.com/office/spreadsheetml/2009/9/main" uri="{78C0D931-6437-407d-A8EE-F0AAD7539E65}">
      <x14:conditionalFormattings>
        <x14:conditionalFormatting xmlns:xm="http://schemas.microsoft.com/office/excel/2006/main">
          <x14:cfRule type="expression" priority="3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3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5" id="{29CA6C93-77ED-994F-AB74-0523A15FF7EA}">
            <xm:f>'PLEASE FILL IN HERE FIRST!!!'!$B$5='PLEASE FILL IN HERE FIRST!!!'!$K$13</xm:f>
            <x14:dxf>
              <font>
                <color theme="0"/>
              </font>
              <fill>
                <patternFill patternType="solid">
                  <fgColor indexed="64"/>
                  <bgColor rgb="FFFFC000"/>
                </patternFill>
              </fill>
            </x14:dxf>
          </x14:cfRule>
          <x14:cfRule type="expression" priority="26" id="{4703DA97-B8D6-E74A-BC58-0153D65D66AD}">
            <xm:f>'PLEASE FILL IN HERE FIRST!!!'!$B$5='PLEASE FILL IN HERE FIRST!!!'!$K$11</xm:f>
            <x14:dxf>
              <font>
                <color theme="0"/>
              </font>
              <fill>
                <patternFill patternType="solid">
                  <fgColor indexed="64"/>
                  <bgColor rgb="FFC00000"/>
                </patternFill>
              </fill>
            </x14:dxf>
          </x14:cfRule>
          <x14:cfRule type="expression" priority="27" id="{8B9E5C98-8551-0744-90B6-B491D2CDC7D0}">
            <xm:f>'PLEASE FILL IN HERE FIRST!!!'!$B$5='PLEASE FILL IN HERE FIRST!!!'!$K$9</xm:f>
            <x14:dxf>
              <font>
                <color theme="0"/>
              </font>
              <fill>
                <patternFill patternType="solid">
                  <fgColor indexed="64"/>
                  <bgColor rgb="FF767171"/>
                </patternFill>
              </fill>
            </x14:dxf>
          </x14:cfRule>
          <xm:sqref>A8 A16 A21 A26 A31 A36 A44 A53 A55 A57 A64 A69 A72 A121 A139</xm:sqref>
        </x14:conditionalFormatting>
        <x14:conditionalFormatting xmlns:xm="http://schemas.microsoft.com/office/excel/2006/main">
          <x14:cfRule type="expression" priority="21" id="{D8E70F81-94E3-9649-816A-988FAFC054E7}">
            <xm:f>'PLEASE FILL IN HERE FIRST!!!'!$B$5='PLEASE FILL IN HERE FIRST!!!'!$K$9</xm:f>
            <x14:dxf>
              <font>
                <color theme="0"/>
              </font>
              <fill>
                <patternFill patternType="solid">
                  <fgColor indexed="64"/>
                  <bgColor rgb="FF767171"/>
                </patternFill>
              </fill>
            </x14:dxf>
          </x14:cfRule>
          <x14:cfRule type="expression" priority="22" id="{0E4A3F1F-899A-A743-B912-F455250CDF5F}">
            <xm:f>'PLEASE FILL IN HERE FIRST!!!'!$B$5='PLEASE FILL IN HERE FIRST!!!'!$K$11</xm:f>
            <x14:dxf>
              <font>
                <color theme="0"/>
              </font>
              <fill>
                <patternFill patternType="solid">
                  <fgColor indexed="64"/>
                  <bgColor rgb="FFC00000"/>
                </patternFill>
              </fill>
            </x14:dxf>
          </x14:cfRule>
          <x14:cfRule type="expression" priority="23" id="{97FBCCDE-5BD2-7A4C-A29C-D0B4CDCD1FEF}">
            <xm:f>'PLEASE FILL IN HERE FIRST!!!'!$B$5='PLEASE FILL IN HERE FIRST!!!'!$K$13</xm:f>
            <x14:dxf>
              <font>
                <color theme="0"/>
              </font>
              <fill>
                <patternFill patternType="solid">
                  <fgColor indexed="64"/>
                  <bgColor rgb="FFFFC000"/>
                </patternFill>
              </fill>
            </x14:dxf>
          </x14:cfRule>
          <xm:sqref>A147 A156 A160 A167 A177 A182 A196 A200 A212 A217 A220</xm:sqref>
        </x14:conditionalFormatting>
      </x14:conditionalFormattings>
    </ext>
    <ext xmlns:x14="http://schemas.microsoft.com/office/spreadsheetml/2009/9/main" uri="{CCE6A557-97BC-4b89-ADB6-D9C93CAAB3DF}">
      <x14:dataValidations xmlns:xm="http://schemas.microsoft.com/office/excel/2006/main" xWindow="517" yWindow="635" count="5">
        <x14:dataValidation type="list" allowBlank="1" showInputMessage="1" showErrorMessage="1" errorTitle="You didn't find it ?" error="Please send an email to_x000d_cv@tmsin.com with your equipment supplier name" promptTitle="Brand name" prompt="Select the manufacturer in the list" xr:uid="{00000000-0002-0000-0200-000008000000}">
          <x14:formula1>
            <xm:f>Listes!$C$2:$C$153</xm:f>
          </x14:formula1>
          <xm:sqref>F64:G65</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Listes!$L$2:$L$52</xm:f>
          </x14:formula1>
          <xm:sqref>J64</xm:sqref>
        </x14:dataValidation>
        <x14:dataValidation type="list" allowBlank="1" showInputMessage="1" showErrorMessage="1" xr:uid="{00000000-0002-0000-0200-00000B000000}">
          <x14:formula1>
            <xm:f>INDEX(Listes!$F$2:$F$21,MATCH($F$67,Listes!$E$2:$E$21,0))</xm:f>
          </x14:formula1>
          <xm:sqref>H67</xm:sqref>
        </x14:dataValidation>
        <x14:dataValidation type="list" allowBlank="1" showInputMessage="1" showErrorMessage="1" xr:uid="{00000000-0002-0000-0200-00000C000000}">
          <x14:formula1>
            <xm:f>Events!$L$3:$L$4</xm:f>
          </x14:formula1>
          <xm:sqref>H69</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13D6F-A0E3-4F91-B1A5-BDD792035EE1}">
  <sheetPr>
    <tabColor indexed="11"/>
    <pageSetUpPr fitToPage="1"/>
  </sheetPr>
  <dimension ref="A1:V50"/>
  <sheetViews>
    <sheetView showGridLines="0" tabSelected="1" zoomScale="90" zoomScaleNormal="90" zoomScalePageLayoutView="90" workbookViewId="0">
      <selection activeCell="B12" sqref="B12"/>
    </sheetView>
  </sheetViews>
  <sheetFormatPr defaultColWidth="0" defaultRowHeight="12.75"/>
  <cols>
    <col min="1" max="1" width="19.7109375" style="429" customWidth="1"/>
    <col min="2" max="2" width="20.42578125" style="429" customWidth="1"/>
    <col min="3" max="3" width="18.42578125" style="429" customWidth="1"/>
    <col min="4" max="4" width="8.85546875" style="429" customWidth="1"/>
    <col min="5" max="5" width="10.28515625" style="429" bestFit="1" customWidth="1"/>
    <col min="6" max="6" width="19.28515625" style="429" bestFit="1" customWidth="1"/>
    <col min="7" max="7" width="13.42578125" style="429" bestFit="1" customWidth="1"/>
    <col min="8" max="8" width="9.42578125" style="429" customWidth="1"/>
    <col min="9" max="9" width="7.42578125" style="429" customWidth="1"/>
    <col min="10" max="11" width="6.85546875" style="429" hidden="1" customWidth="1"/>
    <col min="12" max="12" width="7.28515625" style="429" customWidth="1"/>
    <col min="13" max="13" width="21" style="429" customWidth="1"/>
    <col min="14" max="14" width="11.7109375" style="429" bestFit="1" customWidth="1"/>
    <col min="15" max="15" width="15.42578125" style="429" bestFit="1" customWidth="1"/>
    <col min="16" max="16" width="11.28515625" style="429" bestFit="1" customWidth="1"/>
    <col min="17" max="17" width="18" style="429" customWidth="1"/>
    <col min="18" max="19" width="11.42578125" style="429" customWidth="1"/>
    <col min="20" max="20" width="17.140625" style="429" hidden="1" customWidth="1"/>
    <col min="21" max="22" width="0" style="430" hidden="1" customWidth="1"/>
    <col min="23" max="16384" width="11.42578125" style="429" hidden="1"/>
  </cols>
  <sheetData>
    <row r="1" spans="1:22" ht="24.75">
      <c r="A1" s="621" t="str">
        <f>"SEAMASTER 2019 ITTF "&amp;'PLEASE FILL IN HERE FIRST!!!'!B5</f>
        <v>SEAMASTER 2019 ITTF World Tour Platinum</v>
      </c>
      <c r="B1" s="621"/>
      <c r="C1" s="621"/>
      <c r="D1" s="621"/>
      <c r="E1" s="621"/>
      <c r="F1" s="621"/>
      <c r="G1" s="621"/>
      <c r="H1" s="621"/>
      <c r="I1" s="621"/>
      <c r="J1" s="621"/>
      <c r="K1" s="621"/>
      <c r="L1" s="621"/>
      <c r="M1" s="621"/>
      <c r="N1" s="621"/>
      <c r="O1" s="621"/>
      <c r="P1" s="621"/>
      <c r="Q1" s="621"/>
    </row>
    <row r="2" spans="1:22" ht="24.75">
      <c r="A2" s="621" t="s">
        <v>194</v>
      </c>
      <c r="B2" s="621"/>
      <c r="C2" s="621"/>
      <c r="D2" s="621"/>
      <c r="E2" s="621"/>
      <c r="F2" s="621"/>
      <c r="G2" s="621"/>
      <c r="H2" s="621"/>
      <c r="I2" s="621"/>
      <c r="J2" s="621"/>
      <c r="K2" s="621"/>
      <c r="L2" s="621"/>
      <c r="M2" s="621"/>
      <c r="N2" s="621"/>
      <c r="O2" s="621"/>
      <c r="P2" s="621"/>
      <c r="Q2" s="621"/>
    </row>
    <row r="3" spans="1:22" ht="22.5" hidden="1">
      <c r="A3" s="622" t="str">
        <f>'PLEASE FILL IN HERE FIRST!!!'!B5</f>
        <v>World Tour Platinum</v>
      </c>
      <c r="B3" s="622"/>
      <c r="C3" s="622"/>
      <c r="D3" s="622"/>
      <c r="E3" s="622"/>
      <c r="F3" s="622"/>
      <c r="G3" s="622"/>
      <c r="H3" s="622"/>
      <c r="I3" s="622"/>
      <c r="J3" s="622"/>
      <c r="K3" s="622"/>
      <c r="L3" s="622"/>
      <c r="M3" s="622"/>
      <c r="N3" s="622"/>
      <c r="O3" s="622"/>
      <c r="P3" s="622"/>
      <c r="Q3" s="622"/>
    </row>
    <row r="4" spans="1:22" s="431" customFormat="1" ht="24.95" customHeight="1">
      <c r="A4" s="623" t="str">
        <f>'PLEASE FILL IN HERE FIRST!!!'!B7</f>
        <v>Sapporo (JPN) - WORLD TOUR PLATINUM</v>
      </c>
      <c r="B4" s="623"/>
      <c r="C4" s="623"/>
      <c r="D4" s="623"/>
      <c r="E4" s="623"/>
      <c r="F4" s="623"/>
      <c r="G4" s="623"/>
      <c r="H4" s="623"/>
      <c r="I4" s="623"/>
      <c r="J4" s="623"/>
      <c r="K4" s="623"/>
      <c r="L4" s="623"/>
      <c r="M4" s="623"/>
      <c r="N4" s="623"/>
      <c r="O4" s="623"/>
      <c r="P4" s="623"/>
      <c r="Q4" s="623"/>
      <c r="U4" s="432"/>
      <c r="V4" s="432"/>
    </row>
    <row r="5" spans="1:22" s="433" customFormat="1" ht="21" customHeight="1">
      <c r="A5" s="482" t="s">
        <v>418</v>
      </c>
      <c r="B5" s="483">
        <f>'PLEASE FILL IN HERE FIRST!!!'!B9</f>
        <v>43628</v>
      </c>
      <c r="C5" s="484" t="s">
        <v>108</v>
      </c>
      <c r="D5" s="624">
        <f>INDEX(Events!O2:O29,MATCH(A4,Events!D2:D29,0))</f>
        <v>43629</v>
      </c>
      <c r="E5" s="624"/>
      <c r="F5" s="483"/>
      <c r="G5" s="484"/>
      <c r="H5" s="624" t="s">
        <v>419</v>
      </c>
      <c r="I5" s="624"/>
      <c r="J5" s="624"/>
      <c r="K5" s="483"/>
      <c r="L5" s="483"/>
      <c r="M5" s="483">
        <f>INDEX(Events!P2:P29,MATCH(A4,Events!D2:D29,0))</f>
        <v>43630</v>
      </c>
      <c r="N5" s="485" t="s">
        <v>108</v>
      </c>
      <c r="O5" s="486">
        <f>'PLEASE FILL IN HERE FIRST!!!'!D9</f>
        <v>43632</v>
      </c>
      <c r="P5" s="481"/>
      <c r="Q5" s="481"/>
      <c r="U5" s="434"/>
      <c r="V5" s="434"/>
    </row>
    <row r="6" spans="1:22" ht="9" customHeight="1">
      <c r="A6" s="435"/>
      <c r="B6" s="435"/>
      <c r="C6" s="435"/>
      <c r="D6" s="435"/>
      <c r="E6" s="435"/>
      <c r="F6" s="435"/>
      <c r="G6" s="435"/>
      <c r="H6" s="435"/>
      <c r="I6" s="435"/>
      <c r="J6" s="435"/>
      <c r="K6" s="435"/>
      <c r="L6" s="435"/>
      <c r="M6" s="435"/>
      <c r="N6" s="435"/>
      <c r="O6" s="435"/>
      <c r="P6" s="435"/>
      <c r="Q6" s="435"/>
    </row>
    <row r="7" spans="1:22" ht="27" customHeight="1">
      <c r="A7" s="614" t="s">
        <v>317</v>
      </c>
      <c r="B7" s="615"/>
      <c r="C7" s="616" t="s">
        <v>449</v>
      </c>
      <c r="D7" s="617"/>
      <c r="E7" s="617"/>
      <c r="F7" s="617"/>
      <c r="G7" s="617"/>
      <c r="H7" s="617"/>
      <c r="I7" s="617"/>
      <c r="J7" s="617"/>
      <c r="K7" s="617"/>
      <c r="L7" s="617"/>
      <c r="M7" s="617"/>
      <c r="N7" s="617"/>
      <c r="O7" s="617"/>
      <c r="P7" s="617"/>
      <c r="Q7" s="618"/>
    </row>
    <row r="8" spans="1:22">
      <c r="A8" s="436"/>
      <c r="B8" s="436"/>
      <c r="C8" s="436"/>
      <c r="D8" s="437"/>
      <c r="E8" s="436"/>
      <c r="F8" s="436"/>
      <c r="G8" s="436"/>
      <c r="H8" s="436"/>
      <c r="I8" s="436"/>
      <c r="J8" s="436"/>
      <c r="K8" s="436"/>
      <c r="L8" s="436"/>
      <c r="M8" s="436"/>
      <c r="N8" s="436"/>
      <c r="O8" s="436"/>
      <c r="P8" s="436"/>
    </row>
    <row r="9" spans="1:22" ht="14.1" customHeight="1">
      <c r="A9" s="619" t="s">
        <v>320</v>
      </c>
      <c r="B9" s="619" t="s">
        <v>442</v>
      </c>
      <c r="C9" s="619" t="s">
        <v>109</v>
      </c>
      <c r="D9" s="619" t="s">
        <v>444</v>
      </c>
      <c r="E9" s="619" t="s">
        <v>112</v>
      </c>
      <c r="F9" s="438" t="s">
        <v>19</v>
      </c>
      <c r="G9" s="438" t="s">
        <v>20</v>
      </c>
      <c r="H9" s="438" t="s">
        <v>57</v>
      </c>
      <c r="I9" s="438" t="s">
        <v>58</v>
      </c>
      <c r="J9" s="438" t="s">
        <v>59</v>
      </c>
      <c r="K9" s="438" t="s">
        <v>60</v>
      </c>
      <c r="L9" s="619" t="s">
        <v>54</v>
      </c>
      <c r="M9" s="619" t="s">
        <v>131</v>
      </c>
      <c r="N9" s="438" t="s">
        <v>132</v>
      </c>
      <c r="O9" s="438" t="s">
        <v>133</v>
      </c>
      <c r="P9" s="438" t="s">
        <v>134</v>
      </c>
      <c r="Q9" s="439" t="s">
        <v>31</v>
      </c>
    </row>
    <row r="10" spans="1:22" ht="24" customHeight="1">
      <c r="A10" s="620"/>
      <c r="B10" s="620"/>
      <c r="C10" s="620"/>
      <c r="D10" s="620"/>
      <c r="E10" s="620"/>
      <c r="F10" s="440" t="s">
        <v>119</v>
      </c>
      <c r="G10" s="440" t="s">
        <v>119</v>
      </c>
      <c r="H10" s="441" t="s">
        <v>198</v>
      </c>
      <c r="I10" s="440" t="s">
        <v>199</v>
      </c>
      <c r="J10" s="440" t="s">
        <v>199</v>
      </c>
      <c r="K10" s="440" t="s">
        <v>199</v>
      </c>
      <c r="L10" s="620"/>
      <c r="M10" s="620"/>
      <c r="N10" s="438"/>
      <c r="O10" s="442" t="str">
        <f>'PLEASE FILL IN HERE FIRST!!!'!B43</f>
        <v>US $</v>
      </c>
      <c r="P10" s="442" t="str">
        <f>'PLEASE FILL IN HERE FIRST!!!'!B43</f>
        <v>US $</v>
      </c>
      <c r="Q10" s="442" t="str">
        <f>'PLEASE FILL IN HERE FIRST!!!'!B43</f>
        <v>US $</v>
      </c>
    </row>
    <row r="11" spans="1:22" ht="20.25" customHeight="1">
      <c r="A11" s="443" t="s">
        <v>122</v>
      </c>
      <c r="B11" s="444" t="s">
        <v>442</v>
      </c>
      <c r="C11" s="444" t="s">
        <v>109</v>
      </c>
      <c r="D11" s="445" t="s">
        <v>197</v>
      </c>
      <c r="E11" s="445" t="s">
        <v>28</v>
      </c>
      <c r="F11" s="446">
        <v>43328</v>
      </c>
      <c r="G11" s="446">
        <v>43332</v>
      </c>
      <c r="H11" s="445" t="s">
        <v>29</v>
      </c>
      <c r="I11" s="445"/>
      <c r="J11" s="445"/>
      <c r="K11" s="445"/>
      <c r="L11" s="445" t="s">
        <v>55</v>
      </c>
      <c r="M11" s="445" t="s">
        <v>443</v>
      </c>
      <c r="N11" s="445">
        <v>4</v>
      </c>
      <c r="O11" s="447">
        <f>Prospectus!I77</f>
        <v>190</v>
      </c>
      <c r="P11" s="447">
        <f>'PLEASE FILL IN HERE FIRST!!!'!B47</f>
        <v>190</v>
      </c>
      <c r="Q11" s="447">
        <f>'PLEASE FILL IN HERE FIRST!!!'!B45</f>
        <v>17</v>
      </c>
    </row>
    <row r="12" spans="1:22" ht="19.5" customHeight="1">
      <c r="A12" s="438">
        <v>1</v>
      </c>
      <c r="B12" s="492"/>
      <c r="C12" s="492"/>
      <c r="D12" s="493"/>
      <c r="E12" s="493"/>
      <c r="F12" s="177"/>
      <c r="G12" s="177"/>
      <c r="H12" s="493"/>
      <c r="I12" s="493"/>
      <c r="J12" s="176"/>
      <c r="K12" s="176"/>
      <c r="L12" s="493"/>
      <c r="M12" s="178"/>
      <c r="N12" s="438" t="str">
        <f>IF(AND(F12&lt;&gt;0,G12&lt;&gt;0),G12-F12,"")</f>
        <v/>
      </c>
      <c r="O12" s="448" t="str">
        <f>IF(AND(I12="x",L12="SR"),Prospectus!$H$90*N12,IF(AND(I12="x",L12="DR"),Prospectus!$H$91*N12,IF(AND(I12="x",L12="TR"),Prospectus!$H$92*N12," ")))</f>
        <v xml:space="preserve"> </v>
      </c>
      <c r="P12" s="448" t="str">
        <f>IF(H12="x",$P$11,IF(I12="x","",IF(J12="x","",IF(K12="x","",""))))</f>
        <v/>
      </c>
      <c r="Q12" s="448" t="str">
        <f t="shared" ref="Q12:Q41" si="0">IF(E12="PLA",$Q$11,"")</f>
        <v/>
      </c>
      <c r="T12" s="429" t="str">
        <f>$B12&amp;" "&amp;$C12</f>
        <v xml:space="preserve"> </v>
      </c>
    </row>
    <row r="13" spans="1:22" ht="19.5" customHeight="1">
      <c r="A13" s="438">
        <v>2</v>
      </c>
      <c r="B13" s="492"/>
      <c r="C13" s="175"/>
      <c r="D13" s="176"/>
      <c r="E13" s="176"/>
      <c r="F13" s="177"/>
      <c r="G13" s="177"/>
      <c r="H13" s="176"/>
      <c r="I13" s="493"/>
      <c r="J13" s="176"/>
      <c r="K13" s="176"/>
      <c r="L13" s="493"/>
      <c r="M13" s="178"/>
      <c r="N13" s="438" t="str">
        <f t="shared" ref="N13:N41" si="1">IF(AND(F13&lt;&gt;0,G13&lt;&gt;0),G13-F13,"")</f>
        <v/>
      </c>
      <c r="O13" s="448" t="str">
        <f>IF(AND(I13="x",L13="SR"),Prospectus!$H$90*N13,IF(AND(I13="x",L13="DR"),Prospectus!$H$91*N13,IF(AND(I13="x",L13="TR"),Prospectus!$H$92*N13," ")))</f>
        <v xml:space="preserve"> </v>
      </c>
      <c r="P13" s="448" t="str">
        <f t="shared" ref="P13:P41" si="2">IF(H13="x",$P$11,IF(I13="x","",IF(J13="x","",IF(K13="x","",""))))</f>
        <v/>
      </c>
      <c r="Q13" s="448" t="str">
        <f t="shared" si="0"/>
        <v/>
      </c>
      <c r="T13" s="429" t="str">
        <f t="shared" ref="T13:T44" si="3">$B13&amp;" "&amp;$C13</f>
        <v xml:space="preserve"> </v>
      </c>
    </row>
    <row r="14" spans="1:22" ht="19.5" customHeight="1">
      <c r="A14" s="438">
        <v>3</v>
      </c>
      <c r="B14" s="175"/>
      <c r="C14" s="175"/>
      <c r="D14" s="176"/>
      <c r="E14" s="176"/>
      <c r="F14" s="177"/>
      <c r="G14" s="177"/>
      <c r="H14" s="176"/>
      <c r="I14" s="493"/>
      <c r="J14" s="176"/>
      <c r="K14" s="176"/>
      <c r="L14" s="493"/>
      <c r="M14" s="178"/>
      <c r="N14" s="438" t="str">
        <f t="shared" si="1"/>
        <v/>
      </c>
      <c r="O14" s="448" t="str">
        <f>IF(AND(I14="x",L14="SR"),Prospectus!$H$90*N14,IF(AND(I14="x",L14="DR"),Prospectus!$H$91*N14,IF(AND(I14="x",L14="TR"),Prospectus!$H$92*N14," ")))</f>
        <v xml:space="preserve"> </v>
      </c>
      <c r="P14" s="448" t="str">
        <f t="shared" si="2"/>
        <v/>
      </c>
      <c r="Q14" s="448" t="str">
        <f t="shared" si="0"/>
        <v/>
      </c>
      <c r="T14" s="429" t="str">
        <f t="shared" si="3"/>
        <v xml:space="preserve"> </v>
      </c>
    </row>
    <row r="15" spans="1:22" ht="19.5" customHeight="1">
      <c r="A15" s="438">
        <v>4</v>
      </c>
      <c r="B15" s="175"/>
      <c r="C15" s="175"/>
      <c r="D15" s="176"/>
      <c r="E15" s="176"/>
      <c r="F15" s="177"/>
      <c r="G15" s="177"/>
      <c r="H15" s="176"/>
      <c r="I15" s="176"/>
      <c r="J15" s="176"/>
      <c r="K15" s="176"/>
      <c r="L15" s="176"/>
      <c r="M15" s="178"/>
      <c r="N15" s="438" t="str">
        <f t="shared" si="1"/>
        <v/>
      </c>
      <c r="O15" s="448" t="str">
        <f>IF(AND(I15="x",L15="SR"),Prospectus!$H$90*N15,IF(AND(I15="x",L15="DR"),Prospectus!$H$91*N15,IF(AND(I15="x",L15="TR"),Prospectus!$H$92*N15," ")))</f>
        <v xml:space="preserve"> </v>
      </c>
      <c r="P15" s="448" t="str">
        <f t="shared" si="2"/>
        <v/>
      </c>
      <c r="Q15" s="448" t="str">
        <f t="shared" si="0"/>
        <v/>
      </c>
      <c r="T15" s="429" t="str">
        <f t="shared" si="3"/>
        <v xml:space="preserve"> </v>
      </c>
    </row>
    <row r="16" spans="1:22" ht="19.5" customHeight="1">
      <c r="A16" s="438">
        <v>5</v>
      </c>
      <c r="B16" s="175"/>
      <c r="C16" s="175"/>
      <c r="D16" s="176"/>
      <c r="E16" s="176"/>
      <c r="F16" s="177"/>
      <c r="G16" s="177"/>
      <c r="H16" s="176"/>
      <c r="I16" s="176"/>
      <c r="J16" s="176"/>
      <c r="K16" s="176"/>
      <c r="L16" s="176"/>
      <c r="M16" s="178"/>
      <c r="N16" s="438" t="str">
        <f t="shared" si="1"/>
        <v/>
      </c>
      <c r="O16" s="448" t="str">
        <f>IF(AND(I16="x",L16="SR"),Prospectus!$H$90*N16,IF(AND(I16="x",L16="DR"),Prospectus!$H$91*N16,IF(AND(I16="x",L16="TR"),Prospectus!$H$92*N16," ")))</f>
        <v xml:space="preserve"> </v>
      </c>
      <c r="P16" s="448" t="str">
        <f t="shared" si="2"/>
        <v/>
      </c>
      <c r="Q16" s="448" t="str">
        <f t="shared" si="0"/>
        <v/>
      </c>
      <c r="T16" s="429" t="str">
        <f t="shared" si="3"/>
        <v xml:space="preserve"> </v>
      </c>
    </row>
    <row r="17" spans="1:20" ht="19.5" customHeight="1">
      <c r="A17" s="438">
        <v>6</v>
      </c>
      <c r="B17" s="175"/>
      <c r="C17" s="175"/>
      <c r="D17" s="176"/>
      <c r="E17" s="176"/>
      <c r="F17" s="177"/>
      <c r="G17" s="177"/>
      <c r="H17" s="176"/>
      <c r="I17" s="176"/>
      <c r="J17" s="176"/>
      <c r="K17" s="176"/>
      <c r="L17" s="176"/>
      <c r="M17" s="178"/>
      <c r="N17" s="438" t="str">
        <f t="shared" si="1"/>
        <v/>
      </c>
      <c r="O17" s="448" t="str">
        <f>IF(AND(I17="x",L17="SR"),Prospectus!$H$90*N17,IF(AND(I17="x",L17="DR"),Prospectus!$H$91*N17,IF(AND(I17="x",L17="TR"),Prospectus!$H$92*N17," ")))</f>
        <v xml:space="preserve"> </v>
      </c>
      <c r="P17" s="448" t="str">
        <f t="shared" si="2"/>
        <v/>
      </c>
      <c r="Q17" s="448" t="str">
        <f t="shared" si="0"/>
        <v/>
      </c>
      <c r="T17" s="429" t="str">
        <f t="shared" si="3"/>
        <v xml:space="preserve"> </v>
      </c>
    </row>
    <row r="18" spans="1:20" ht="19.5" customHeight="1">
      <c r="A18" s="438">
        <v>7</v>
      </c>
      <c r="B18" s="175"/>
      <c r="C18" s="175"/>
      <c r="D18" s="176"/>
      <c r="E18" s="176"/>
      <c r="F18" s="177"/>
      <c r="G18" s="177"/>
      <c r="H18" s="176"/>
      <c r="I18" s="176"/>
      <c r="J18" s="176"/>
      <c r="K18" s="176"/>
      <c r="L18" s="176"/>
      <c r="M18" s="178"/>
      <c r="N18" s="438" t="str">
        <f t="shared" si="1"/>
        <v/>
      </c>
      <c r="O18" s="448" t="str">
        <f>IF(AND(I18="x",L18="SR"),Prospectus!$H$90*N18,IF(AND(I18="x",L18="DR"),Prospectus!$H$91*N18,IF(AND(I18="x",L18="TR"),Prospectus!$H$92*N18," ")))</f>
        <v xml:space="preserve"> </v>
      </c>
      <c r="P18" s="448" t="str">
        <f t="shared" si="2"/>
        <v/>
      </c>
      <c r="Q18" s="448" t="str">
        <f t="shared" si="0"/>
        <v/>
      </c>
      <c r="T18" s="429" t="str">
        <f t="shared" si="3"/>
        <v xml:space="preserve"> </v>
      </c>
    </row>
    <row r="19" spans="1:20" ht="19.5" customHeight="1">
      <c r="A19" s="438">
        <v>8</v>
      </c>
      <c r="B19" s="175"/>
      <c r="C19" s="175"/>
      <c r="D19" s="176"/>
      <c r="E19" s="176"/>
      <c r="F19" s="177"/>
      <c r="G19" s="177"/>
      <c r="H19" s="176"/>
      <c r="I19" s="176"/>
      <c r="J19" s="176"/>
      <c r="K19" s="176"/>
      <c r="L19" s="176"/>
      <c r="M19" s="178"/>
      <c r="N19" s="438" t="str">
        <f t="shared" si="1"/>
        <v/>
      </c>
      <c r="O19" s="448" t="str">
        <f>IF(AND(I19="x",L19="SR"),Prospectus!$H$90*N19,IF(AND(I19="x",L19="DR"),Prospectus!$H$91*N19,IF(AND(I19="x",L19="TR"),Prospectus!$H$92*N19," ")))</f>
        <v xml:space="preserve"> </v>
      </c>
      <c r="P19" s="448" t="str">
        <f t="shared" si="2"/>
        <v/>
      </c>
      <c r="Q19" s="448" t="str">
        <f t="shared" si="0"/>
        <v/>
      </c>
      <c r="T19" s="429" t="str">
        <f t="shared" si="3"/>
        <v xml:space="preserve"> </v>
      </c>
    </row>
    <row r="20" spans="1:20" ht="19.5" customHeight="1">
      <c r="A20" s="438">
        <v>9</v>
      </c>
      <c r="B20" s="175"/>
      <c r="C20" s="175"/>
      <c r="D20" s="176"/>
      <c r="E20" s="176"/>
      <c r="F20" s="177"/>
      <c r="G20" s="177"/>
      <c r="H20" s="176"/>
      <c r="I20" s="176"/>
      <c r="J20" s="176"/>
      <c r="K20" s="176"/>
      <c r="L20" s="176"/>
      <c r="M20" s="178"/>
      <c r="N20" s="438" t="str">
        <f t="shared" si="1"/>
        <v/>
      </c>
      <c r="O20" s="448" t="str">
        <f>IF(AND(I20="x",L20="SR"),Prospectus!$H$90*N20,IF(AND(I20="x",L20="DR"),Prospectus!$H$91*N20,IF(AND(I20="x",L20="TR"),Prospectus!$H$92*N20," ")))</f>
        <v xml:space="preserve"> </v>
      </c>
      <c r="P20" s="448" t="str">
        <f t="shared" si="2"/>
        <v/>
      </c>
      <c r="Q20" s="448" t="str">
        <f t="shared" si="0"/>
        <v/>
      </c>
      <c r="T20" s="429" t="str">
        <f t="shared" si="3"/>
        <v xml:space="preserve"> </v>
      </c>
    </row>
    <row r="21" spans="1:20" ht="19.5" customHeight="1">
      <c r="A21" s="438">
        <v>10</v>
      </c>
      <c r="B21" s="175"/>
      <c r="C21" s="175"/>
      <c r="D21" s="176"/>
      <c r="E21" s="176"/>
      <c r="F21" s="177"/>
      <c r="G21" s="177"/>
      <c r="H21" s="176"/>
      <c r="I21" s="176"/>
      <c r="J21" s="176"/>
      <c r="K21" s="176"/>
      <c r="L21" s="176"/>
      <c r="M21" s="178"/>
      <c r="N21" s="438" t="str">
        <f t="shared" si="1"/>
        <v/>
      </c>
      <c r="O21" s="448" t="str">
        <f>IF(AND(I21="x",L21="SR"),Prospectus!$H$90*N21,IF(AND(I21="x",L21="DR"),Prospectus!$H$91*N21,IF(AND(I21="x",L21="TR"),Prospectus!$H$92*N21," ")))</f>
        <v xml:space="preserve"> </v>
      </c>
      <c r="P21" s="448" t="str">
        <f t="shared" si="2"/>
        <v/>
      </c>
      <c r="Q21" s="448" t="str">
        <f t="shared" si="0"/>
        <v/>
      </c>
      <c r="T21" s="429" t="str">
        <f t="shared" si="3"/>
        <v xml:space="preserve"> </v>
      </c>
    </row>
    <row r="22" spans="1:20" ht="19.5" customHeight="1">
      <c r="A22" s="438">
        <v>11</v>
      </c>
      <c r="B22" s="175"/>
      <c r="C22" s="175"/>
      <c r="D22" s="176"/>
      <c r="E22" s="176"/>
      <c r="F22" s="177"/>
      <c r="G22" s="177"/>
      <c r="H22" s="176"/>
      <c r="I22" s="176"/>
      <c r="J22" s="176"/>
      <c r="K22" s="176"/>
      <c r="L22" s="176"/>
      <c r="M22" s="178"/>
      <c r="N22" s="438" t="str">
        <f t="shared" si="1"/>
        <v/>
      </c>
      <c r="O22" s="448" t="str">
        <f>IF(AND(I22="x",L22="SR"),Prospectus!$H$90*N22,IF(AND(I22="x",L22="DR"),Prospectus!$H$91*N22,IF(AND(I22="x",L22="TR"),Prospectus!$H$92*N22," ")))</f>
        <v xml:space="preserve"> </v>
      </c>
      <c r="P22" s="448" t="str">
        <f t="shared" si="2"/>
        <v/>
      </c>
      <c r="Q22" s="448" t="str">
        <f t="shared" si="0"/>
        <v/>
      </c>
      <c r="T22" s="429" t="str">
        <f t="shared" si="3"/>
        <v xml:space="preserve"> </v>
      </c>
    </row>
    <row r="23" spans="1:20" ht="19.5" customHeight="1">
      <c r="A23" s="438">
        <v>12</v>
      </c>
      <c r="B23" s="175"/>
      <c r="C23" s="175"/>
      <c r="D23" s="176"/>
      <c r="E23" s="176"/>
      <c r="F23" s="177"/>
      <c r="G23" s="177"/>
      <c r="H23" s="176"/>
      <c r="I23" s="176"/>
      <c r="J23" s="176"/>
      <c r="K23" s="176"/>
      <c r="L23" s="176"/>
      <c r="M23" s="178"/>
      <c r="N23" s="438" t="str">
        <f t="shared" si="1"/>
        <v/>
      </c>
      <c r="O23" s="448" t="str">
        <f>IF(AND(I23="x",L23="SR"),Prospectus!$H$90*N23,IF(AND(I23="x",L23="DR"),Prospectus!$H$91*N23,IF(AND(I23="x",L23="TR"),Prospectus!$H$92*N23," ")))</f>
        <v xml:space="preserve"> </v>
      </c>
      <c r="P23" s="448" t="str">
        <f t="shared" si="2"/>
        <v/>
      </c>
      <c r="Q23" s="448" t="str">
        <f t="shared" si="0"/>
        <v/>
      </c>
      <c r="T23" s="429" t="str">
        <f t="shared" si="3"/>
        <v xml:space="preserve"> </v>
      </c>
    </row>
    <row r="24" spans="1:20" ht="19.5" customHeight="1">
      <c r="A24" s="438">
        <v>13</v>
      </c>
      <c r="B24" s="175"/>
      <c r="C24" s="175"/>
      <c r="D24" s="176"/>
      <c r="E24" s="176"/>
      <c r="F24" s="177"/>
      <c r="G24" s="177"/>
      <c r="H24" s="176"/>
      <c r="I24" s="176"/>
      <c r="J24" s="176"/>
      <c r="K24" s="176"/>
      <c r="L24" s="176"/>
      <c r="M24" s="178"/>
      <c r="N24" s="438" t="str">
        <f t="shared" si="1"/>
        <v/>
      </c>
      <c r="O24" s="448" t="str">
        <f>IF(AND(I24="x",L24="SR"),Prospectus!$H$90*N24,IF(AND(I24="x",L24="DR"),Prospectus!$H$91*N24,IF(AND(I24="x",L24="TR"),Prospectus!$H$92*N24," ")))</f>
        <v xml:space="preserve"> </v>
      </c>
      <c r="P24" s="448" t="str">
        <f t="shared" si="2"/>
        <v/>
      </c>
      <c r="Q24" s="448" t="str">
        <f t="shared" si="0"/>
        <v/>
      </c>
      <c r="T24" s="429" t="str">
        <f t="shared" si="3"/>
        <v xml:space="preserve"> </v>
      </c>
    </row>
    <row r="25" spans="1:20" ht="19.5" customHeight="1">
      <c r="A25" s="438">
        <v>14</v>
      </c>
      <c r="B25" s="175"/>
      <c r="C25" s="175"/>
      <c r="D25" s="176"/>
      <c r="E25" s="176"/>
      <c r="F25" s="177"/>
      <c r="G25" s="177"/>
      <c r="H25" s="176"/>
      <c r="I25" s="176"/>
      <c r="J25" s="176"/>
      <c r="K25" s="176"/>
      <c r="L25" s="176"/>
      <c r="M25" s="178"/>
      <c r="N25" s="438" t="str">
        <f t="shared" si="1"/>
        <v/>
      </c>
      <c r="O25" s="448" t="str">
        <f>IF(AND(I25="x",L25="SR"),Prospectus!$H$90*N25,IF(AND(I25="x",L25="DR"),Prospectus!$H$91*N25,IF(AND(I25="x",L25="TR"),Prospectus!$H$92*N25," ")))</f>
        <v xml:space="preserve"> </v>
      </c>
      <c r="P25" s="448" t="str">
        <f t="shared" si="2"/>
        <v/>
      </c>
      <c r="Q25" s="448" t="str">
        <f t="shared" si="0"/>
        <v/>
      </c>
      <c r="T25" s="429" t="str">
        <f t="shared" si="3"/>
        <v xml:space="preserve"> </v>
      </c>
    </row>
    <row r="26" spans="1:20" ht="19.5" customHeight="1">
      <c r="A26" s="438">
        <v>15</v>
      </c>
      <c r="B26" s="175"/>
      <c r="C26" s="175"/>
      <c r="D26" s="176"/>
      <c r="E26" s="176"/>
      <c r="F26" s="177"/>
      <c r="G26" s="177"/>
      <c r="H26" s="176"/>
      <c r="I26" s="176"/>
      <c r="J26" s="176"/>
      <c r="K26" s="176"/>
      <c r="L26" s="176"/>
      <c r="M26" s="178"/>
      <c r="N26" s="438" t="str">
        <f t="shared" si="1"/>
        <v/>
      </c>
      <c r="O26" s="448" t="str">
        <f>IF(AND(I26="x",L26="SR"),Prospectus!$H$90*N26,IF(AND(I26="x",L26="DR"),Prospectus!$H$91*N26,IF(AND(I26="x",L26="TR"),Prospectus!$H$92*N26," ")))</f>
        <v xml:space="preserve"> </v>
      </c>
      <c r="P26" s="448" t="str">
        <f t="shared" si="2"/>
        <v/>
      </c>
      <c r="Q26" s="448" t="str">
        <f t="shared" si="0"/>
        <v/>
      </c>
      <c r="T26" s="429" t="str">
        <f t="shared" si="3"/>
        <v xml:space="preserve"> </v>
      </c>
    </row>
    <row r="27" spans="1:20" ht="19.5" customHeight="1">
      <c r="A27" s="438">
        <v>16</v>
      </c>
      <c r="B27" s="175"/>
      <c r="C27" s="175"/>
      <c r="D27" s="176"/>
      <c r="E27" s="176"/>
      <c r="F27" s="177"/>
      <c r="G27" s="177"/>
      <c r="H27" s="176"/>
      <c r="I27" s="176"/>
      <c r="J27" s="176"/>
      <c r="K27" s="176"/>
      <c r="L27" s="176"/>
      <c r="M27" s="178"/>
      <c r="N27" s="438" t="str">
        <f t="shared" si="1"/>
        <v/>
      </c>
      <c r="O27" s="448" t="str">
        <f>IF(AND(I27="x",L27="SR"),Prospectus!$H$90*N27,IF(AND(I27="x",L27="DR"),Prospectus!$H$91*N27,IF(AND(I27="x",L27="TR"),Prospectus!$H$92*N27," ")))</f>
        <v xml:space="preserve"> </v>
      </c>
      <c r="P27" s="448" t="str">
        <f t="shared" si="2"/>
        <v/>
      </c>
      <c r="Q27" s="448" t="str">
        <f t="shared" si="0"/>
        <v/>
      </c>
      <c r="T27" s="429" t="str">
        <f t="shared" si="3"/>
        <v xml:space="preserve"> </v>
      </c>
    </row>
    <row r="28" spans="1:20" ht="19.5" customHeight="1">
      <c r="A28" s="438">
        <v>17</v>
      </c>
      <c r="B28" s="175"/>
      <c r="C28" s="175"/>
      <c r="D28" s="176"/>
      <c r="E28" s="176"/>
      <c r="F28" s="177"/>
      <c r="G28" s="177"/>
      <c r="H28" s="176"/>
      <c r="I28" s="176"/>
      <c r="J28" s="176"/>
      <c r="K28" s="176"/>
      <c r="L28" s="176"/>
      <c r="M28" s="178"/>
      <c r="N28" s="438" t="str">
        <f t="shared" si="1"/>
        <v/>
      </c>
      <c r="O28" s="448" t="str">
        <f>IF(AND(I28="x",L28="SR"),Prospectus!$H$90*N28,IF(AND(I28="x",L28="DR"),Prospectus!$H$91*N28,IF(AND(I28="x",L28="TR"),Prospectus!$H$92*N28," ")))</f>
        <v xml:space="preserve"> </v>
      </c>
      <c r="P28" s="448" t="str">
        <f t="shared" si="2"/>
        <v/>
      </c>
      <c r="Q28" s="448" t="str">
        <f t="shared" si="0"/>
        <v/>
      </c>
      <c r="T28" s="429" t="str">
        <f t="shared" si="3"/>
        <v xml:space="preserve"> </v>
      </c>
    </row>
    <row r="29" spans="1:20" ht="19.5" customHeight="1">
      <c r="A29" s="438">
        <v>18</v>
      </c>
      <c r="B29" s="175"/>
      <c r="C29" s="175"/>
      <c r="D29" s="176"/>
      <c r="E29" s="176"/>
      <c r="F29" s="177"/>
      <c r="G29" s="177"/>
      <c r="H29" s="176"/>
      <c r="I29" s="176"/>
      <c r="J29" s="176"/>
      <c r="K29" s="176"/>
      <c r="L29" s="176"/>
      <c r="M29" s="178"/>
      <c r="N29" s="438" t="str">
        <f t="shared" si="1"/>
        <v/>
      </c>
      <c r="O29" s="448" t="str">
        <f>IF(AND(I29="x",L29="SR"),Prospectus!$H$90*N29,IF(AND(I29="x",L29="DR"),Prospectus!$H$91*N29,IF(AND(I29="x",L29="TR"),Prospectus!$H$92*N29," ")))</f>
        <v xml:space="preserve"> </v>
      </c>
      <c r="P29" s="448" t="str">
        <f t="shared" si="2"/>
        <v/>
      </c>
      <c r="Q29" s="448" t="str">
        <f t="shared" si="0"/>
        <v/>
      </c>
      <c r="T29" s="429" t="str">
        <f t="shared" si="3"/>
        <v xml:space="preserve"> </v>
      </c>
    </row>
    <row r="30" spans="1:20" ht="19.5" customHeight="1">
      <c r="A30" s="438">
        <v>19</v>
      </c>
      <c r="B30" s="175"/>
      <c r="C30" s="175"/>
      <c r="D30" s="176"/>
      <c r="E30" s="176"/>
      <c r="F30" s="177"/>
      <c r="G30" s="177"/>
      <c r="H30" s="176"/>
      <c r="I30" s="176"/>
      <c r="J30" s="176"/>
      <c r="K30" s="176"/>
      <c r="L30" s="176"/>
      <c r="M30" s="178"/>
      <c r="N30" s="438" t="str">
        <f t="shared" si="1"/>
        <v/>
      </c>
      <c r="O30" s="448" t="str">
        <f>IF(AND(I30="x",L30="SR"),Prospectus!$H$90*N30,IF(AND(I30="x",L30="DR"),Prospectus!$H$91*N30,IF(AND(I30="x",L30="TR"),Prospectus!$H$92*N30," ")))</f>
        <v xml:space="preserve"> </v>
      </c>
      <c r="P30" s="448" t="str">
        <f t="shared" si="2"/>
        <v/>
      </c>
      <c r="Q30" s="448" t="str">
        <f t="shared" si="0"/>
        <v/>
      </c>
      <c r="T30" s="429" t="str">
        <f t="shared" si="3"/>
        <v xml:space="preserve"> </v>
      </c>
    </row>
    <row r="31" spans="1:20" ht="19.5" customHeight="1">
      <c r="A31" s="438">
        <v>20</v>
      </c>
      <c r="B31" s="175"/>
      <c r="C31" s="175"/>
      <c r="D31" s="176"/>
      <c r="E31" s="176"/>
      <c r="F31" s="177"/>
      <c r="G31" s="177"/>
      <c r="H31" s="176"/>
      <c r="I31" s="176"/>
      <c r="J31" s="176"/>
      <c r="K31" s="176"/>
      <c r="L31" s="176"/>
      <c r="M31" s="178"/>
      <c r="N31" s="438" t="str">
        <f t="shared" si="1"/>
        <v/>
      </c>
      <c r="O31" s="448" t="str">
        <f>IF(AND(I31="x",L31="SR"),Prospectus!$H$90*N31,IF(AND(I31="x",L31="DR"),Prospectus!$H$91*N31,IF(AND(I31="x",L31="TR"),Prospectus!$H$92*N31," ")))</f>
        <v xml:space="preserve"> </v>
      </c>
      <c r="P31" s="448" t="str">
        <f t="shared" si="2"/>
        <v/>
      </c>
      <c r="Q31" s="448" t="str">
        <f t="shared" si="0"/>
        <v/>
      </c>
      <c r="T31" s="429" t="str">
        <f t="shared" si="3"/>
        <v xml:space="preserve"> </v>
      </c>
    </row>
    <row r="32" spans="1:20" ht="19.5" customHeight="1">
      <c r="A32" s="438">
        <v>21</v>
      </c>
      <c r="B32" s="175"/>
      <c r="C32" s="175"/>
      <c r="D32" s="176"/>
      <c r="E32" s="176"/>
      <c r="F32" s="177"/>
      <c r="G32" s="177"/>
      <c r="H32" s="176"/>
      <c r="I32" s="176"/>
      <c r="J32" s="176"/>
      <c r="K32" s="176"/>
      <c r="L32" s="176"/>
      <c r="M32" s="178"/>
      <c r="N32" s="438" t="str">
        <f t="shared" si="1"/>
        <v/>
      </c>
      <c r="O32" s="448" t="str">
        <f>IF(AND(I32="x",L32="SR"),Prospectus!$H$90*N32,IF(AND(I32="x",L32="DR"),Prospectus!$H$91*N32,IF(AND(I32="x",L32="TR"),Prospectus!$H$92*N32," ")))</f>
        <v xml:space="preserve"> </v>
      </c>
      <c r="P32" s="448" t="str">
        <f t="shared" si="2"/>
        <v/>
      </c>
      <c r="Q32" s="448" t="str">
        <f t="shared" si="0"/>
        <v/>
      </c>
      <c r="T32" s="429" t="str">
        <f t="shared" si="3"/>
        <v xml:space="preserve"> </v>
      </c>
    </row>
    <row r="33" spans="1:20" ht="19.5" customHeight="1">
      <c r="A33" s="438">
        <v>22</v>
      </c>
      <c r="B33" s="175"/>
      <c r="C33" s="175"/>
      <c r="D33" s="176"/>
      <c r="E33" s="176"/>
      <c r="F33" s="177"/>
      <c r="G33" s="177"/>
      <c r="H33" s="176"/>
      <c r="I33" s="176"/>
      <c r="J33" s="176"/>
      <c r="K33" s="176"/>
      <c r="L33" s="176"/>
      <c r="M33" s="178"/>
      <c r="N33" s="438" t="str">
        <f t="shared" si="1"/>
        <v/>
      </c>
      <c r="O33" s="448" t="str">
        <f>IF(AND(I33="x",L33="SR"),Prospectus!$H$90*N33,IF(AND(I33="x",L33="DR"),Prospectus!$H$91*N33,IF(AND(I33="x",L33="TR"),Prospectus!$H$92*N33," ")))</f>
        <v xml:space="preserve"> </v>
      </c>
      <c r="P33" s="448" t="str">
        <f t="shared" si="2"/>
        <v/>
      </c>
      <c r="Q33" s="448" t="str">
        <f t="shared" si="0"/>
        <v/>
      </c>
      <c r="T33" s="429" t="str">
        <f t="shared" si="3"/>
        <v xml:space="preserve"> </v>
      </c>
    </row>
    <row r="34" spans="1:20" ht="19.5" customHeight="1">
      <c r="A34" s="438">
        <v>23</v>
      </c>
      <c r="B34" s="175"/>
      <c r="C34" s="175"/>
      <c r="D34" s="176"/>
      <c r="E34" s="176"/>
      <c r="F34" s="177"/>
      <c r="G34" s="177"/>
      <c r="H34" s="176"/>
      <c r="I34" s="176"/>
      <c r="J34" s="176"/>
      <c r="K34" s="176"/>
      <c r="L34" s="176"/>
      <c r="M34" s="178"/>
      <c r="N34" s="438" t="str">
        <f t="shared" si="1"/>
        <v/>
      </c>
      <c r="O34" s="448" t="str">
        <f>IF(AND(I34="x",L34="SR"),Prospectus!$H$90*N34,IF(AND(I34="x",L34="DR"),Prospectus!$H$91*N34,IF(AND(I34="x",L34="TR"),Prospectus!$H$92*N34," ")))</f>
        <v xml:space="preserve"> </v>
      </c>
      <c r="P34" s="448" t="str">
        <f t="shared" si="2"/>
        <v/>
      </c>
      <c r="Q34" s="448" t="str">
        <f t="shared" si="0"/>
        <v/>
      </c>
      <c r="T34" s="429" t="str">
        <f t="shared" si="3"/>
        <v xml:space="preserve"> </v>
      </c>
    </row>
    <row r="35" spans="1:20" ht="19.5" customHeight="1">
      <c r="A35" s="438">
        <v>24</v>
      </c>
      <c r="B35" s="175"/>
      <c r="C35" s="175"/>
      <c r="D35" s="176"/>
      <c r="E35" s="176"/>
      <c r="F35" s="177"/>
      <c r="G35" s="177"/>
      <c r="H35" s="176"/>
      <c r="I35" s="176"/>
      <c r="J35" s="176"/>
      <c r="K35" s="176"/>
      <c r="L35" s="176"/>
      <c r="M35" s="178"/>
      <c r="N35" s="438" t="str">
        <f t="shared" si="1"/>
        <v/>
      </c>
      <c r="O35" s="448" t="str">
        <f>IF(AND(I35="x",L35="SR"),Prospectus!$H$90*N35,IF(AND(I35="x",L35="DR"),Prospectus!$H$91*N35,IF(AND(I35="x",L35="TR"),Prospectus!$H$92*N35," ")))</f>
        <v xml:space="preserve"> </v>
      </c>
      <c r="P35" s="448" t="str">
        <f t="shared" si="2"/>
        <v/>
      </c>
      <c r="Q35" s="448" t="str">
        <f t="shared" si="0"/>
        <v/>
      </c>
      <c r="T35" s="429" t="str">
        <f t="shared" si="3"/>
        <v xml:space="preserve"> </v>
      </c>
    </row>
    <row r="36" spans="1:20" ht="19.5" customHeight="1">
      <c r="A36" s="438">
        <v>25</v>
      </c>
      <c r="B36" s="175"/>
      <c r="C36" s="175"/>
      <c r="D36" s="176"/>
      <c r="E36" s="176"/>
      <c r="F36" s="177"/>
      <c r="G36" s="177"/>
      <c r="H36" s="176"/>
      <c r="I36" s="176"/>
      <c r="J36" s="176"/>
      <c r="K36" s="176"/>
      <c r="L36" s="176"/>
      <c r="M36" s="178"/>
      <c r="N36" s="438" t="str">
        <f t="shared" si="1"/>
        <v/>
      </c>
      <c r="O36" s="448" t="str">
        <f>IF(AND(I36="x",L36="SR"),Prospectus!$H$90*N36,IF(AND(I36="x",L36="DR"),Prospectus!$H$91*N36,IF(AND(I36="x",L36="TR"),Prospectus!$H$92*N36," ")))</f>
        <v xml:space="preserve"> </v>
      </c>
      <c r="P36" s="448" t="str">
        <f t="shared" si="2"/>
        <v/>
      </c>
      <c r="Q36" s="448" t="str">
        <f t="shared" si="0"/>
        <v/>
      </c>
      <c r="T36" s="429" t="str">
        <f t="shared" si="3"/>
        <v xml:space="preserve"> </v>
      </c>
    </row>
    <row r="37" spans="1:20" ht="19.5" customHeight="1">
      <c r="A37" s="438">
        <v>26</v>
      </c>
      <c r="B37" s="175"/>
      <c r="C37" s="175"/>
      <c r="D37" s="176"/>
      <c r="E37" s="176"/>
      <c r="F37" s="177"/>
      <c r="G37" s="177"/>
      <c r="H37" s="176"/>
      <c r="I37" s="176"/>
      <c r="J37" s="176"/>
      <c r="K37" s="176"/>
      <c r="L37" s="176"/>
      <c r="M37" s="178"/>
      <c r="N37" s="438" t="str">
        <f t="shared" si="1"/>
        <v/>
      </c>
      <c r="O37" s="448" t="str">
        <f>IF(AND(I37="x",L37="SR"),Prospectus!$H$90*N37,IF(AND(I37="x",L37="DR"),Prospectus!$H$91*N37,IF(AND(I37="x",L37="TR"),Prospectus!$H$92*N37," ")))</f>
        <v xml:space="preserve"> </v>
      </c>
      <c r="P37" s="448" t="str">
        <f t="shared" si="2"/>
        <v/>
      </c>
      <c r="Q37" s="448" t="str">
        <f t="shared" si="0"/>
        <v/>
      </c>
      <c r="T37" s="429" t="str">
        <f t="shared" si="3"/>
        <v xml:space="preserve"> </v>
      </c>
    </row>
    <row r="38" spans="1:20" ht="19.5" customHeight="1">
      <c r="A38" s="438">
        <v>27</v>
      </c>
      <c r="B38" s="175"/>
      <c r="C38" s="175"/>
      <c r="D38" s="176"/>
      <c r="E38" s="176"/>
      <c r="F38" s="177"/>
      <c r="G38" s="177"/>
      <c r="H38" s="176"/>
      <c r="I38" s="176"/>
      <c r="J38" s="176"/>
      <c r="K38" s="176"/>
      <c r="L38" s="176"/>
      <c r="M38" s="178"/>
      <c r="N38" s="438" t="str">
        <f t="shared" si="1"/>
        <v/>
      </c>
      <c r="O38" s="448" t="str">
        <f>IF(AND(I38="x",L38="SR"),Prospectus!$H$90*N38,IF(AND(I38="x",L38="DR"),Prospectus!$H$91*N38,IF(AND(I38="x",L38="TR"),Prospectus!$H$92*N38," ")))</f>
        <v xml:space="preserve"> </v>
      </c>
      <c r="P38" s="448" t="str">
        <f t="shared" si="2"/>
        <v/>
      </c>
      <c r="Q38" s="448" t="str">
        <f t="shared" si="0"/>
        <v/>
      </c>
      <c r="T38" s="429" t="str">
        <f t="shared" si="3"/>
        <v xml:space="preserve"> </v>
      </c>
    </row>
    <row r="39" spans="1:20" ht="19.5" customHeight="1">
      <c r="A39" s="438">
        <v>28</v>
      </c>
      <c r="B39" s="175"/>
      <c r="C39" s="175"/>
      <c r="D39" s="176"/>
      <c r="E39" s="176"/>
      <c r="F39" s="177"/>
      <c r="G39" s="177"/>
      <c r="H39" s="176"/>
      <c r="I39" s="176"/>
      <c r="J39" s="176"/>
      <c r="K39" s="176"/>
      <c r="L39" s="176"/>
      <c r="M39" s="178"/>
      <c r="N39" s="438" t="str">
        <f t="shared" si="1"/>
        <v/>
      </c>
      <c r="O39" s="448" t="str">
        <f>IF(AND(I39="x",L39="SR"),Prospectus!$H$90*N39,IF(AND(I39="x",L39="DR"),Prospectus!$H$91*N39,IF(AND(I39="x",L39="TR"),Prospectus!$H$92*N39," ")))</f>
        <v xml:space="preserve"> </v>
      </c>
      <c r="P39" s="448" t="str">
        <f t="shared" si="2"/>
        <v/>
      </c>
      <c r="Q39" s="448" t="str">
        <f t="shared" si="0"/>
        <v/>
      </c>
      <c r="T39" s="429" t="str">
        <f t="shared" si="3"/>
        <v xml:space="preserve"> </v>
      </c>
    </row>
    <row r="40" spans="1:20" ht="19.5" customHeight="1">
      <c r="A40" s="438">
        <v>29</v>
      </c>
      <c r="B40" s="175"/>
      <c r="C40" s="175"/>
      <c r="D40" s="176"/>
      <c r="E40" s="176"/>
      <c r="F40" s="177"/>
      <c r="G40" s="177"/>
      <c r="H40" s="176"/>
      <c r="I40" s="176"/>
      <c r="J40" s="176"/>
      <c r="K40" s="176"/>
      <c r="L40" s="176"/>
      <c r="M40" s="178"/>
      <c r="N40" s="438" t="str">
        <f t="shared" si="1"/>
        <v/>
      </c>
      <c r="O40" s="448" t="str">
        <f>IF(AND(I40="x",L40="SR"),Prospectus!$H$90*N40,IF(AND(I40="x",L40="DR"),Prospectus!$H$91*N40,IF(AND(I40="x",L40="TR"),Prospectus!$H$92*N40," ")))</f>
        <v xml:space="preserve"> </v>
      </c>
      <c r="P40" s="448" t="str">
        <f t="shared" si="2"/>
        <v/>
      </c>
      <c r="Q40" s="448" t="str">
        <f t="shared" si="0"/>
        <v/>
      </c>
      <c r="T40" s="429" t="str">
        <f t="shared" si="3"/>
        <v xml:space="preserve"> </v>
      </c>
    </row>
    <row r="41" spans="1:20" ht="19.5" customHeight="1">
      <c r="A41" s="438">
        <v>30</v>
      </c>
      <c r="B41" s="175"/>
      <c r="C41" s="175"/>
      <c r="D41" s="176"/>
      <c r="E41" s="176"/>
      <c r="F41" s="177"/>
      <c r="G41" s="177"/>
      <c r="H41" s="176"/>
      <c r="I41" s="176"/>
      <c r="J41" s="176"/>
      <c r="K41" s="176"/>
      <c r="L41" s="176"/>
      <c r="M41" s="178"/>
      <c r="N41" s="438" t="str">
        <f t="shared" si="1"/>
        <v/>
      </c>
      <c r="O41" s="448" t="str">
        <f>IF(AND(I41="x",L41="SR"),Prospectus!$H$90*N41,IF(AND(I41="x",L41="DR"),Prospectus!$H$91*N41,IF(AND(I41="x",L41="TR"),Prospectus!$H$92*N41," ")))</f>
        <v xml:space="preserve"> </v>
      </c>
      <c r="P41" s="448" t="str">
        <f t="shared" si="2"/>
        <v/>
      </c>
      <c r="Q41" s="448" t="str">
        <f t="shared" si="0"/>
        <v/>
      </c>
      <c r="T41" s="429" t="str">
        <f t="shared" si="3"/>
        <v xml:space="preserve"> </v>
      </c>
    </row>
    <row r="42" spans="1:20" ht="19.5" customHeight="1" thickBot="1">
      <c r="A42" s="606" t="s">
        <v>135</v>
      </c>
      <c r="B42" s="606"/>
      <c r="C42" s="606"/>
      <c r="D42" s="606"/>
      <c r="E42" s="606"/>
      <c r="F42" s="606"/>
      <c r="G42" s="606"/>
      <c r="H42" s="606"/>
      <c r="I42" s="606"/>
      <c r="J42" s="606"/>
      <c r="K42" s="606"/>
      <c r="L42" s="606"/>
      <c r="M42" s="606"/>
      <c r="N42" s="606"/>
      <c r="O42" s="449">
        <f>SUM(O12:O41)</f>
        <v>0</v>
      </c>
      <c r="P42" s="449">
        <f>SUM(P12:P41)</f>
        <v>0</v>
      </c>
      <c r="Q42" s="450">
        <f>SUM(Q12:Q41)</f>
        <v>0</v>
      </c>
      <c r="T42" s="429" t="str">
        <f t="shared" si="3"/>
        <v xml:space="preserve"> </v>
      </c>
    </row>
    <row r="43" spans="1:20" ht="19.5" customHeight="1" thickBot="1">
      <c r="A43" s="606" t="s">
        <v>136</v>
      </c>
      <c r="B43" s="606"/>
      <c r="C43" s="606"/>
      <c r="D43" s="606"/>
      <c r="E43" s="606"/>
      <c r="F43" s="606"/>
      <c r="G43" s="606"/>
      <c r="H43" s="606"/>
      <c r="I43" s="606"/>
      <c r="J43" s="606"/>
      <c r="K43" s="606"/>
      <c r="L43" s="606"/>
      <c r="M43" s="606"/>
      <c r="N43" s="606"/>
      <c r="O43" s="607">
        <f>O42+P42+Q42</f>
        <v>0</v>
      </c>
      <c r="P43" s="608"/>
      <c r="Q43" s="451" t="str">
        <f>'PLEASE FILL IN HERE FIRST!!!'!B43</f>
        <v>US $</v>
      </c>
      <c r="T43" s="429" t="str">
        <f t="shared" si="3"/>
        <v xml:space="preserve"> </v>
      </c>
    </row>
    <row r="44" spans="1:20" ht="19.5" customHeight="1">
      <c r="A44" s="609" t="s">
        <v>318</v>
      </c>
      <c r="B44" s="609"/>
      <c r="C44" s="609"/>
      <c r="D44" s="609"/>
      <c r="E44" s="609"/>
      <c r="F44" s="609"/>
      <c r="G44" s="452"/>
      <c r="H44" s="452"/>
      <c r="I44" s="452"/>
      <c r="J44" s="452"/>
      <c r="K44" s="453"/>
      <c r="L44" s="453"/>
      <c r="M44" s="453"/>
      <c r="N44" s="454"/>
      <c r="O44" s="455"/>
      <c r="P44" s="455"/>
      <c r="Q44" s="456"/>
      <c r="T44" s="429" t="str">
        <f t="shared" si="3"/>
        <v xml:space="preserve"> </v>
      </c>
    </row>
    <row r="45" spans="1:20" ht="15">
      <c r="A45" s="457" t="s">
        <v>137</v>
      </c>
      <c r="B45" s="457"/>
      <c r="C45" s="457"/>
      <c r="D45" s="458"/>
      <c r="E45" s="458"/>
      <c r="F45" s="458"/>
      <c r="G45" s="458"/>
      <c r="H45" s="458"/>
      <c r="I45" s="458"/>
      <c r="J45" s="458"/>
      <c r="K45" s="458"/>
      <c r="L45" s="458"/>
      <c r="M45" s="458"/>
      <c r="N45" s="459"/>
      <c r="O45" s="459"/>
      <c r="P45" s="459"/>
    </row>
    <row r="46" spans="1:20" ht="15">
      <c r="A46" s="457"/>
      <c r="B46" s="610" t="s">
        <v>319</v>
      </c>
      <c r="C46" s="610"/>
      <c r="D46" s="610"/>
      <c r="E46" s="610"/>
      <c r="F46" s="457"/>
      <c r="G46" s="457"/>
      <c r="H46" s="457"/>
      <c r="I46" s="457"/>
      <c r="J46" s="457"/>
      <c r="K46" s="457"/>
      <c r="L46" s="457"/>
      <c r="M46" s="457"/>
      <c r="N46" s="460"/>
      <c r="O46" s="460"/>
      <c r="P46" s="460"/>
    </row>
    <row r="47" spans="1:20" ht="15" customHeight="1">
      <c r="A47" s="461" t="s">
        <v>108</v>
      </c>
      <c r="B47" s="462"/>
      <c r="C47" s="457"/>
      <c r="D47" s="458"/>
      <c r="E47" s="457"/>
      <c r="F47" s="611">
        <f>'PLEASE FILL IN HERE FIRST!!!'!B33</f>
        <v>43613</v>
      </c>
      <c r="G47" s="611"/>
      <c r="H47" s="611"/>
      <c r="I47" s="611"/>
      <c r="J47" s="611"/>
      <c r="K47" s="611"/>
      <c r="L47" s="611"/>
      <c r="M47" s="457"/>
      <c r="N47" s="460"/>
      <c r="O47" s="460"/>
      <c r="P47" s="460"/>
    </row>
    <row r="48" spans="1:20" ht="15">
      <c r="A48" s="613" t="str">
        <f>'PLEASE FILL IN HERE FIRST!!!'!B23</f>
        <v>Japan Table Tennis Association (JTTA)</v>
      </c>
      <c r="B48" s="613"/>
      <c r="C48" s="613"/>
      <c r="D48" s="613"/>
      <c r="E48" s="613"/>
      <c r="F48" s="612"/>
      <c r="G48" s="612"/>
      <c r="H48" s="612"/>
      <c r="I48" s="612"/>
      <c r="J48" s="612"/>
      <c r="K48" s="612"/>
      <c r="L48" s="612"/>
      <c r="M48" s="457"/>
      <c r="N48" s="460"/>
      <c r="O48" s="460"/>
      <c r="P48" s="460"/>
    </row>
    <row r="49" spans="1:22" s="465" customFormat="1" ht="15">
      <c r="A49" s="462"/>
      <c r="B49" s="463" t="s">
        <v>107</v>
      </c>
      <c r="C49" s="596" t="str">
        <f>'PLEASE FILL IN HERE FIRST!!!'!B27</f>
        <v>81 3 3481 2373</v>
      </c>
      <c r="D49" s="596"/>
      <c r="E49" s="461" t="s">
        <v>101</v>
      </c>
      <c r="F49" s="597"/>
      <c r="G49" s="598"/>
      <c r="H49" s="598"/>
      <c r="I49" s="598"/>
      <c r="J49" s="598"/>
      <c r="K49" s="598"/>
      <c r="L49" s="598"/>
      <c r="M49" s="599"/>
      <c r="N49" s="464"/>
      <c r="O49" s="464"/>
      <c r="P49" s="464"/>
      <c r="T49" s="429"/>
      <c r="U49" s="430"/>
      <c r="V49" s="466"/>
    </row>
    <row r="50" spans="1:22" s="465" customFormat="1" ht="15">
      <c r="A50" s="458" t="s">
        <v>203</v>
      </c>
      <c r="B50" s="603" t="str">
        <f>Prospectus!E13</f>
        <v>international@jtta.or.jp</v>
      </c>
      <c r="C50" s="604"/>
      <c r="D50" s="604"/>
      <c r="E50" s="605"/>
      <c r="F50" s="600"/>
      <c r="G50" s="601"/>
      <c r="H50" s="601"/>
      <c r="I50" s="601"/>
      <c r="J50" s="601"/>
      <c r="K50" s="601"/>
      <c r="L50" s="601"/>
      <c r="M50" s="602"/>
      <c r="N50" s="464"/>
      <c r="O50" s="464"/>
      <c r="P50" s="464"/>
      <c r="T50" s="429"/>
      <c r="U50" s="430"/>
      <c r="V50" s="466"/>
    </row>
  </sheetData>
  <sheetProtection password="8FA0" sheet="1" objects="1" scenarios="1" selectLockedCells="1"/>
  <mergeCells count="25">
    <mergeCell ref="A1:Q1"/>
    <mergeCell ref="A2:Q2"/>
    <mergeCell ref="A3:Q3"/>
    <mergeCell ref="A4:Q4"/>
    <mergeCell ref="D5:E5"/>
    <mergeCell ref="H5:J5"/>
    <mergeCell ref="A7:B7"/>
    <mergeCell ref="C7:Q7"/>
    <mergeCell ref="A9:A10"/>
    <mergeCell ref="B9:B10"/>
    <mergeCell ref="C9:C10"/>
    <mergeCell ref="D9:D10"/>
    <mergeCell ref="E9:E10"/>
    <mergeCell ref="L9:L10"/>
    <mergeCell ref="M9:M10"/>
    <mergeCell ref="O43:P43"/>
    <mergeCell ref="A44:F44"/>
    <mergeCell ref="B46:E46"/>
    <mergeCell ref="F47:L48"/>
    <mergeCell ref="A48:E48"/>
    <mergeCell ref="C49:D49"/>
    <mergeCell ref="F49:M50"/>
    <mergeCell ref="B50:E50"/>
    <mergeCell ref="A42:N42"/>
    <mergeCell ref="A43:N43"/>
  </mergeCells>
  <conditionalFormatting sqref="B12:E41">
    <cfRule type="cellIs" dxfId="35" priority="10" operator="equal">
      <formula>0</formula>
    </cfRule>
  </conditionalFormatting>
  <conditionalFormatting sqref="F12:G41">
    <cfRule type="cellIs" dxfId="34" priority="9" operator="equal">
      <formula>0</formula>
    </cfRule>
  </conditionalFormatting>
  <conditionalFormatting sqref="I12:M41">
    <cfRule type="expression" dxfId="33" priority="8">
      <formula>$H12="x"</formula>
    </cfRule>
  </conditionalFormatting>
  <conditionalFormatting sqref="F12:G41">
    <cfRule type="expression" dxfId="32" priority="7">
      <formula>$H12="x"</formula>
    </cfRule>
  </conditionalFormatting>
  <conditionalFormatting sqref="N12:N41">
    <cfRule type="expression" dxfId="31" priority="6">
      <formula>$H12="x"</formula>
    </cfRule>
  </conditionalFormatting>
  <conditionalFormatting sqref="L12:M41">
    <cfRule type="expression" dxfId="30" priority="1">
      <formula>$H12="x"</formula>
    </cfRule>
  </conditionalFormatting>
  <dataValidations count="1">
    <dataValidation type="list" allowBlank="1" showInputMessage="1" showErrorMessage="1" sqref="M12:M41" xr:uid="{CCD50497-51C0-4FDF-B65E-6120DDF91182}">
      <formula1>Participants</formula1>
    </dataValidation>
  </dataValidations>
  <printOptions horizontalCentered="1"/>
  <pageMargins left="0.2" right="0.2" top="0.39000000000000007" bottom="0.2" header="0" footer="0"/>
  <pageSetup paperSize="9" scale="58"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7C311B5E-EADE-469B-80B7-ABC342051E6C}">
            <xm:f>'F:\[2018_WT_8_AUS_Forms.xlsx]PLEASE FILL IN HERE FIRST!!!'!#REF!='F:\[2018_WT_8_AUS_Forms.xlsx]PLEASE FILL IN HERE FIRST!!!'!#REF!</xm:f>
            <x14:dxf>
              <font>
                <color rgb="FFC00000"/>
              </font>
              <fill>
                <patternFill patternType="none">
                  <fgColor indexed="64"/>
                  <bgColor auto="1"/>
                </patternFill>
              </fill>
            </x14:dxf>
          </x14:cfRule>
          <x14:cfRule type="expression" priority="5" id="{4865B007-85B8-408C-9741-0966E5A6C801}">
            <xm:f>'F:\[2018_WT_8_AUS_Forms.xlsx]PLEASE FILL IN HERE FIRST!!!'!#REF!='F:\[2018_WT_8_AUS_Forms.xlsx]PLEASE FILL IN HERE FIRST!!!'!#REF!</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D39720F7-FFA3-4222-9C8A-9CDC7FD7CB6D}">
            <xm:f>'F:\[2018_WT_8_AUS_Forms.xlsx]PLEASE FILL IN HERE FIRST!!!'!#REF!='F:\[2018_WT_8_AUS_Forms.xlsx]PLEASE FILL IN HERE FIRST!!!'!#REF!</xm:f>
            <x14:dxf>
              <font>
                <color auto="1"/>
              </font>
              <fill>
                <patternFill patternType="solid">
                  <fgColor indexed="64"/>
                  <bgColor theme="5" tint="0.79998168889431442"/>
                </patternFill>
              </fill>
            </x14:dxf>
          </x14:cfRule>
          <x14:cfRule type="expression" priority="3" id="{90A1354F-FC8C-41EA-AA6A-D09618E4B25E}">
            <xm:f>'F:\[2018_WT_8_AUS_Forms.xlsx]PLEASE FILL IN HERE FIRST!!!'!#REF!='F:\[2018_WT_8_AUS_Forms.xlsx]PLEASE FILL IN HERE FIRST!!!'!#REF!</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CECAB38-D75C-4722-B692-DCB6C478ADAD}">
          <x14:formula1>
            <xm:f>Travel!$AC$1:$AC$3</xm:f>
          </x14:formula1>
          <xm:sqref>L12:L41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5B1E0-0509-463B-9F0F-FF76A1DD5448}">
  <sheetPr>
    <tabColor indexed="14"/>
    <pageSetUpPr fitToPage="1"/>
  </sheetPr>
  <dimension ref="A1:AD51"/>
  <sheetViews>
    <sheetView showGridLines="0" workbookViewId="0">
      <selection activeCell="F22" sqref="F22"/>
    </sheetView>
  </sheetViews>
  <sheetFormatPr defaultColWidth="0" defaultRowHeight="12.75"/>
  <cols>
    <col min="1" max="1" width="17.42578125" style="467" customWidth="1"/>
    <col min="2" max="2" width="14.28515625" style="467" customWidth="1"/>
    <col min="3" max="3" width="17.42578125" style="467" customWidth="1"/>
    <col min="4" max="4" width="6.42578125" style="467" customWidth="1"/>
    <col min="5" max="5" width="10.28515625" style="467" bestFit="1" customWidth="1"/>
    <col min="6" max="6" width="11.140625" style="467" bestFit="1" customWidth="1"/>
    <col min="7" max="7" width="20.140625" style="467" bestFit="1" customWidth="1"/>
    <col min="8" max="8" width="11.28515625" style="467" bestFit="1" customWidth="1"/>
    <col min="9" max="9" width="8.28515625" style="467" bestFit="1" customWidth="1"/>
    <col min="10" max="10" width="10" style="467" bestFit="1" customWidth="1"/>
    <col min="11" max="11" width="15.42578125" style="467" bestFit="1" customWidth="1"/>
    <col min="12" max="12" width="11.28515625" style="467" bestFit="1" customWidth="1"/>
    <col min="13" max="13" width="11.28515625" style="467" customWidth="1"/>
    <col min="14" max="14" width="11.42578125" style="467" customWidth="1"/>
    <col min="15" max="26" width="11.42578125" style="467" hidden="1" customWidth="1"/>
    <col min="27" max="27" width="11.42578125" style="469" hidden="1" customWidth="1"/>
    <col min="28" max="29" width="0" style="467" hidden="1" customWidth="1"/>
    <col min="30" max="30" width="0" style="469" hidden="1" customWidth="1"/>
    <col min="31" max="16384" width="11.42578125" style="467" hidden="1"/>
  </cols>
  <sheetData>
    <row r="1" spans="1:30" ht="24.75">
      <c r="A1" s="639" t="str">
        <f>Accommodation!A1</f>
        <v>SEAMASTER 2019 ITTF World Tour Platinum</v>
      </c>
      <c r="B1" s="639"/>
      <c r="C1" s="639"/>
      <c r="D1" s="639"/>
      <c r="E1" s="639"/>
      <c r="F1" s="639"/>
      <c r="G1" s="639"/>
      <c r="H1" s="639"/>
      <c r="I1" s="639"/>
      <c r="J1" s="639"/>
      <c r="K1" s="639"/>
      <c r="L1" s="639"/>
      <c r="M1" s="639"/>
      <c r="AA1" s="468" t="s">
        <v>27</v>
      </c>
      <c r="AB1" s="469" t="s">
        <v>28</v>
      </c>
      <c r="AC1" s="470" t="s">
        <v>158</v>
      </c>
      <c r="AD1" s="468" t="s">
        <v>173</v>
      </c>
    </row>
    <row r="2" spans="1:30" ht="24.75">
      <c r="A2" s="639" t="s">
        <v>448</v>
      </c>
      <c r="B2" s="639"/>
      <c r="C2" s="639"/>
      <c r="D2" s="639"/>
      <c r="E2" s="639"/>
      <c r="F2" s="639"/>
      <c r="G2" s="639"/>
      <c r="H2" s="639"/>
      <c r="I2" s="639"/>
      <c r="J2" s="639"/>
      <c r="K2" s="639"/>
      <c r="L2" s="639"/>
      <c r="M2" s="639"/>
      <c r="AA2" s="468"/>
      <c r="AB2" s="469"/>
      <c r="AC2" s="471" t="s">
        <v>55</v>
      </c>
      <c r="AD2" s="468"/>
    </row>
    <row r="3" spans="1:30" ht="15">
      <c r="A3" s="640" t="str">
        <f>'PLEASE FILL IN HERE FIRST!!!'!B5</f>
        <v>World Tour Platinum</v>
      </c>
      <c r="B3" s="640"/>
      <c r="C3" s="640"/>
      <c r="D3" s="640"/>
      <c r="E3" s="640"/>
      <c r="F3" s="640"/>
      <c r="G3" s="640"/>
      <c r="H3" s="640"/>
      <c r="I3" s="640"/>
      <c r="J3" s="640"/>
      <c r="K3" s="640"/>
      <c r="L3" s="640"/>
      <c r="M3" s="640"/>
      <c r="AA3" s="468" t="s">
        <v>172</v>
      </c>
      <c r="AB3" s="469" t="s">
        <v>159</v>
      </c>
      <c r="AC3" s="471" t="s">
        <v>663</v>
      </c>
      <c r="AD3" s="468" t="s">
        <v>174</v>
      </c>
    </row>
    <row r="4" spans="1:30" ht="24" customHeight="1">
      <c r="A4" s="641" t="str">
        <f>'PLEASE FILL IN HERE FIRST!!!'!B7</f>
        <v>Sapporo (JPN) - WORLD TOUR PLATINUM</v>
      </c>
      <c r="B4" s="641"/>
      <c r="C4" s="641"/>
      <c r="D4" s="641"/>
      <c r="E4" s="641"/>
      <c r="F4" s="641"/>
      <c r="G4" s="641"/>
      <c r="H4" s="641"/>
      <c r="I4" s="641"/>
      <c r="J4" s="641"/>
      <c r="K4" s="641"/>
      <c r="L4" s="641"/>
      <c r="M4" s="641"/>
      <c r="AB4" s="468" t="s">
        <v>162</v>
      </c>
      <c r="AC4" s="470"/>
      <c r="AD4" s="468" t="s">
        <v>175</v>
      </c>
    </row>
    <row r="5" spans="1:30" ht="21" customHeight="1">
      <c r="A5" s="487" t="s">
        <v>418</v>
      </c>
      <c r="B5" s="488">
        <f>Accommodation!B5</f>
        <v>43628</v>
      </c>
      <c r="C5" s="489" t="s">
        <v>108</v>
      </c>
      <c r="D5" s="642">
        <f>Accommodation!D5</f>
        <v>43629</v>
      </c>
      <c r="E5" s="642"/>
      <c r="F5" s="643" t="s">
        <v>419</v>
      </c>
      <c r="G5" s="643"/>
      <c r="H5" s="642">
        <f>Accommodation!M5</f>
        <v>43630</v>
      </c>
      <c r="I5" s="642"/>
      <c r="J5" s="490" t="s">
        <v>108</v>
      </c>
      <c r="K5" s="488">
        <f>Accommodation!O5</f>
        <v>43632</v>
      </c>
      <c r="L5" s="491"/>
      <c r="M5" s="491"/>
      <c r="AB5" s="468" t="s">
        <v>171</v>
      </c>
      <c r="AC5" s="470"/>
    </row>
    <row r="6" spans="1:30" ht="6.95" customHeight="1">
      <c r="A6" s="250"/>
      <c r="B6" s="250"/>
      <c r="C6" s="250"/>
      <c r="D6" s="250"/>
      <c r="E6" s="250"/>
      <c r="F6" s="250"/>
      <c r="G6" s="250"/>
      <c r="H6" s="250"/>
      <c r="I6" s="250"/>
      <c r="J6" s="250"/>
      <c r="K6" s="250"/>
      <c r="L6" s="250"/>
      <c r="M6" s="250"/>
      <c r="AB6" s="468" t="s">
        <v>161</v>
      </c>
      <c r="AC6" s="470"/>
    </row>
    <row r="7" spans="1:30" ht="19.5">
      <c r="A7" s="614" t="s">
        <v>317</v>
      </c>
      <c r="B7" s="615"/>
      <c r="C7" s="632" t="str">
        <f>Accommodation!C7</f>
        <v>Please fill in the name of the Association</v>
      </c>
      <c r="D7" s="633"/>
      <c r="E7" s="633"/>
      <c r="F7" s="633"/>
      <c r="G7" s="633"/>
      <c r="H7" s="633"/>
      <c r="I7" s="633"/>
      <c r="J7" s="633"/>
      <c r="K7" s="633"/>
      <c r="L7" s="633"/>
      <c r="M7" s="634"/>
    </row>
    <row r="8" spans="1:30">
      <c r="A8" s="422"/>
      <c r="B8" s="422"/>
      <c r="C8" s="422"/>
      <c r="D8" s="422"/>
      <c r="E8" s="422"/>
      <c r="F8" s="422"/>
      <c r="G8" s="1"/>
      <c r="H8" s="422"/>
      <c r="I8" s="422"/>
      <c r="J8" s="422"/>
      <c r="K8" s="422"/>
      <c r="L8" s="422"/>
      <c r="M8" s="422"/>
    </row>
    <row r="9" spans="1:30" ht="15">
      <c r="A9" s="635" t="s">
        <v>320</v>
      </c>
      <c r="B9" s="637" t="s">
        <v>109</v>
      </c>
      <c r="C9" s="637" t="s">
        <v>442</v>
      </c>
      <c r="D9" s="637" t="s">
        <v>444</v>
      </c>
      <c r="E9" s="637" t="s">
        <v>112</v>
      </c>
      <c r="F9" s="193" t="s">
        <v>113</v>
      </c>
      <c r="G9" s="423" t="s">
        <v>114</v>
      </c>
      <c r="H9" s="423" t="s">
        <v>115</v>
      </c>
      <c r="I9" s="423" t="s">
        <v>114</v>
      </c>
      <c r="J9" s="637" t="s">
        <v>116</v>
      </c>
      <c r="K9" s="423" t="s">
        <v>117</v>
      </c>
      <c r="L9" s="423" t="s">
        <v>117</v>
      </c>
      <c r="M9" s="637" t="s">
        <v>116</v>
      </c>
    </row>
    <row r="10" spans="1:30" ht="15">
      <c r="A10" s="636"/>
      <c r="B10" s="638"/>
      <c r="C10" s="638"/>
      <c r="D10" s="638"/>
      <c r="E10" s="638"/>
      <c r="F10" s="195" t="s">
        <v>118</v>
      </c>
      <c r="G10" s="212" t="s">
        <v>119</v>
      </c>
      <c r="H10" s="212" t="s">
        <v>120</v>
      </c>
      <c r="I10" s="212" t="s">
        <v>121</v>
      </c>
      <c r="J10" s="638"/>
      <c r="K10" s="212" t="s">
        <v>119</v>
      </c>
      <c r="L10" s="212" t="s">
        <v>121</v>
      </c>
      <c r="M10" s="638"/>
    </row>
    <row r="11" spans="1:30" s="472" customFormat="1" ht="19.5" customHeight="1">
      <c r="A11" s="171" t="s">
        <v>122</v>
      </c>
      <c r="B11" s="170" t="s">
        <v>442</v>
      </c>
      <c r="C11" s="170" t="s">
        <v>109</v>
      </c>
      <c r="D11" s="171" t="s">
        <v>27</v>
      </c>
      <c r="E11" s="171" t="s">
        <v>28</v>
      </c>
      <c r="F11" s="188" t="s">
        <v>32</v>
      </c>
      <c r="G11" s="189">
        <f>Accommodation!F11</f>
        <v>43328</v>
      </c>
      <c r="H11" s="190" t="s">
        <v>33</v>
      </c>
      <c r="I11" s="191">
        <v>0.57291666666666663</v>
      </c>
      <c r="J11" s="171" t="s">
        <v>34</v>
      </c>
      <c r="K11" s="172">
        <f>Accommodation!G11</f>
        <v>43332</v>
      </c>
      <c r="L11" s="192">
        <v>0.83333333333333337</v>
      </c>
      <c r="M11" s="171" t="s">
        <v>35</v>
      </c>
    </row>
    <row r="12" spans="1:30" ht="17.25" customHeight="1">
      <c r="A12" s="174">
        <v>1</v>
      </c>
      <c r="B12" s="473">
        <f>Accommodation!B12</f>
        <v>0</v>
      </c>
      <c r="C12" s="473">
        <f>Accommodation!C12</f>
        <v>0</v>
      </c>
      <c r="D12" s="439">
        <f>Accommodation!D12</f>
        <v>0</v>
      </c>
      <c r="E12" s="439">
        <f>Accommodation!E12</f>
        <v>0</v>
      </c>
      <c r="F12" s="197"/>
      <c r="G12" s="474">
        <f>Accommodation!F12</f>
        <v>0</v>
      </c>
      <c r="H12" s="199"/>
      <c r="I12" s="199"/>
      <c r="J12" s="199"/>
      <c r="K12" s="474">
        <f>Accommodation!G12</f>
        <v>0</v>
      </c>
      <c r="L12" s="199"/>
      <c r="M12" s="199"/>
    </row>
    <row r="13" spans="1:30" ht="17.25" customHeight="1">
      <c r="A13" s="174">
        <v>2</v>
      </c>
      <c r="B13" s="473">
        <f>Accommodation!B13</f>
        <v>0</v>
      </c>
      <c r="C13" s="473">
        <f>Accommodation!C13</f>
        <v>0</v>
      </c>
      <c r="D13" s="439">
        <f>Accommodation!D13</f>
        <v>0</v>
      </c>
      <c r="E13" s="439">
        <f>Accommodation!E13</f>
        <v>0</v>
      </c>
      <c r="F13" s="197"/>
      <c r="G13" s="474">
        <f>Accommodation!F13</f>
        <v>0</v>
      </c>
      <c r="H13" s="199"/>
      <c r="I13" s="199"/>
      <c r="J13" s="199"/>
      <c r="K13" s="474">
        <f>Accommodation!G13</f>
        <v>0</v>
      </c>
      <c r="L13" s="199"/>
      <c r="M13" s="199"/>
    </row>
    <row r="14" spans="1:30" ht="17.25" customHeight="1">
      <c r="A14" s="174">
        <v>3</v>
      </c>
      <c r="B14" s="473">
        <f>Accommodation!B14</f>
        <v>0</v>
      </c>
      <c r="C14" s="473">
        <f>Accommodation!C14</f>
        <v>0</v>
      </c>
      <c r="D14" s="439">
        <f>Accommodation!D14</f>
        <v>0</v>
      </c>
      <c r="E14" s="439">
        <f>Accommodation!E14</f>
        <v>0</v>
      </c>
      <c r="F14" s="197"/>
      <c r="G14" s="474">
        <f>Accommodation!F14</f>
        <v>0</v>
      </c>
      <c r="H14" s="199"/>
      <c r="I14" s="199"/>
      <c r="J14" s="199"/>
      <c r="K14" s="474">
        <f>Accommodation!G14</f>
        <v>0</v>
      </c>
      <c r="L14" s="199"/>
      <c r="M14" s="199"/>
    </row>
    <row r="15" spans="1:30" ht="17.25" customHeight="1">
      <c r="A15" s="174">
        <v>4</v>
      </c>
      <c r="B15" s="473">
        <f>Accommodation!B15</f>
        <v>0</v>
      </c>
      <c r="C15" s="473">
        <f>Accommodation!C15</f>
        <v>0</v>
      </c>
      <c r="D15" s="439">
        <f>Accommodation!D15</f>
        <v>0</v>
      </c>
      <c r="E15" s="439">
        <f>Accommodation!E15</f>
        <v>0</v>
      </c>
      <c r="F15" s="197"/>
      <c r="G15" s="474">
        <f>Accommodation!F15</f>
        <v>0</v>
      </c>
      <c r="H15" s="199"/>
      <c r="I15" s="199"/>
      <c r="J15" s="199"/>
      <c r="K15" s="474">
        <f>Accommodation!G15</f>
        <v>0</v>
      </c>
      <c r="L15" s="199"/>
      <c r="M15" s="199"/>
    </row>
    <row r="16" spans="1:30" ht="17.25" customHeight="1">
      <c r="A16" s="174">
        <v>5</v>
      </c>
      <c r="B16" s="473">
        <f>Accommodation!B16</f>
        <v>0</v>
      </c>
      <c r="C16" s="473">
        <f>Accommodation!C16</f>
        <v>0</v>
      </c>
      <c r="D16" s="439">
        <f>Accommodation!D16</f>
        <v>0</v>
      </c>
      <c r="E16" s="439">
        <f>Accommodation!E16</f>
        <v>0</v>
      </c>
      <c r="F16" s="197"/>
      <c r="G16" s="474">
        <f>Accommodation!F16</f>
        <v>0</v>
      </c>
      <c r="H16" s="199"/>
      <c r="I16" s="199"/>
      <c r="J16" s="199"/>
      <c r="K16" s="474">
        <f>Accommodation!G16</f>
        <v>0</v>
      </c>
      <c r="L16" s="199"/>
      <c r="M16" s="199"/>
    </row>
    <row r="17" spans="1:13" ht="17.25" customHeight="1">
      <c r="A17" s="174">
        <v>6</v>
      </c>
      <c r="B17" s="473">
        <f>Accommodation!B17</f>
        <v>0</v>
      </c>
      <c r="C17" s="473">
        <f>Accommodation!C17</f>
        <v>0</v>
      </c>
      <c r="D17" s="439">
        <f>Accommodation!D17</f>
        <v>0</v>
      </c>
      <c r="E17" s="439">
        <f>Accommodation!E17</f>
        <v>0</v>
      </c>
      <c r="F17" s="197"/>
      <c r="G17" s="474">
        <f>Accommodation!F17</f>
        <v>0</v>
      </c>
      <c r="H17" s="199"/>
      <c r="I17" s="199"/>
      <c r="J17" s="199"/>
      <c r="K17" s="474">
        <f>Accommodation!G17</f>
        <v>0</v>
      </c>
      <c r="L17" s="199"/>
      <c r="M17" s="199"/>
    </row>
    <row r="18" spans="1:13" ht="17.25" customHeight="1">
      <c r="A18" s="174">
        <v>7</v>
      </c>
      <c r="B18" s="473">
        <f>Accommodation!B18</f>
        <v>0</v>
      </c>
      <c r="C18" s="473">
        <f>Accommodation!C18</f>
        <v>0</v>
      </c>
      <c r="D18" s="439">
        <f>Accommodation!D18</f>
        <v>0</v>
      </c>
      <c r="E18" s="439">
        <f>Accommodation!E18</f>
        <v>0</v>
      </c>
      <c r="F18" s="197"/>
      <c r="G18" s="474">
        <f>Accommodation!F18</f>
        <v>0</v>
      </c>
      <c r="H18" s="199"/>
      <c r="I18" s="199"/>
      <c r="J18" s="199"/>
      <c r="K18" s="474">
        <f>Accommodation!G18</f>
        <v>0</v>
      </c>
      <c r="L18" s="199"/>
      <c r="M18" s="199"/>
    </row>
    <row r="19" spans="1:13" ht="17.25" customHeight="1">
      <c r="A19" s="174">
        <v>8</v>
      </c>
      <c r="B19" s="473">
        <f>Accommodation!B19</f>
        <v>0</v>
      </c>
      <c r="C19" s="473">
        <f>Accommodation!C19</f>
        <v>0</v>
      </c>
      <c r="D19" s="439">
        <f>Accommodation!D19</f>
        <v>0</v>
      </c>
      <c r="E19" s="439">
        <f>Accommodation!E19</f>
        <v>0</v>
      </c>
      <c r="F19" s="197"/>
      <c r="G19" s="474">
        <f>Accommodation!F19</f>
        <v>0</v>
      </c>
      <c r="H19" s="199"/>
      <c r="I19" s="199"/>
      <c r="J19" s="199"/>
      <c r="K19" s="474">
        <f>Accommodation!G19</f>
        <v>0</v>
      </c>
      <c r="L19" s="199"/>
      <c r="M19" s="199"/>
    </row>
    <row r="20" spans="1:13" ht="17.25" customHeight="1">
      <c r="A20" s="174">
        <v>9</v>
      </c>
      <c r="B20" s="473">
        <f>Accommodation!B20</f>
        <v>0</v>
      </c>
      <c r="C20" s="473">
        <f>Accommodation!C20</f>
        <v>0</v>
      </c>
      <c r="D20" s="439">
        <f>Accommodation!D20</f>
        <v>0</v>
      </c>
      <c r="E20" s="439">
        <f>Accommodation!E20</f>
        <v>0</v>
      </c>
      <c r="F20" s="197"/>
      <c r="G20" s="474">
        <f>Accommodation!F20</f>
        <v>0</v>
      </c>
      <c r="H20" s="199"/>
      <c r="I20" s="199"/>
      <c r="J20" s="199"/>
      <c r="K20" s="474">
        <f>Accommodation!G20</f>
        <v>0</v>
      </c>
      <c r="L20" s="199"/>
      <c r="M20" s="199"/>
    </row>
    <row r="21" spans="1:13" ht="17.25" customHeight="1">
      <c r="A21" s="174">
        <v>10</v>
      </c>
      <c r="B21" s="473">
        <f>Accommodation!B21</f>
        <v>0</v>
      </c>
      <c r="C21" s="473">
        <f>Accommodation!C21</f>
        <v>0</v>
      </c>
      <c r="D21" s="439">
        <f>Accommodation!D21</f>
        <v>0</v>
      </c>
      <c r="E21" s="439">
        <f>Accommodation!E21</f>
        <v>0</v>
      </c>
      <c r="F21" s="197"/>
      <c r="G21" s="474">
        <f>Accommodation!F21</f>
        <v>0</v>
      </c>
      <c r="H21" s="199"/>
      <c r="I21" s="199"/>
      <c r="J21" s="199"/>
      <c r="K21" s="474">
        <f>Accommodation!G21</f>
        <v>0</v>
      </c>
      <c r="L21" s="199"/>
      <c r="M21" s="199"/>
    </row>
    <row r="22" spans="1:13" ht="17.25" customHeight="1">
      <c r="A22" s="174">
        <v>11</v>
      </c>
      <c r="B22" s="473">
        <f>Accommodation!B22</f>
        <v>0</v>
      </c>
      <c r="C22" s="473">
        <f>Accommodation!C22</f>
        <v>0</v>
      </c>
      <c r="D22" s="439">
        <f>Accommodation!D22</f>
        <v>0</v>
      </c>
      <c r="E22" s="439">
        <f>Accommodation!E22</f>
        <v>0</v>
      </c>
      <c r="F22" s="197"/>
      <c r="G22" s="474">
        <f>Accommodation!F22</f>
        <v>0</v>
      </c>
      <c r="H22" s="199"/>
      <c r="I22" s="199"/>
      <c r="J22" s="199"/>
      <c r="K22" s="474">
        <f>Accommodation!G22</f>
        <v>0</v>
      </c>
      <c r="L22" s="199"/>
      <c r="M22" s="199"/>
    </row>
    <row r="23" spans="1:13" ht="17.25" customHeight="1">
      <c r="A23" s="174">
        <v>12</v>
      </c>
      <c r="B23" s="473">
        <f>Accommodation!B23</f>
        <v>0</v>
      </c>
      <c r="C23" s="473">
        <f>Accommodation!C23</f>
        <v>0</v>
      </c>
      <c r="D23" s="439">
        <f>Accommodation!D23</f>
        <v>0</v>
      </c>
      <c r="E23" s="439">
        <f>Accommodation!E23</f>
        <v>0</v>
      </c>
      <c r="F23" s="197"/>
      <c r="G23" s="474">
        <f>Accommodation!F23</f>
        <v>0</v>
      </c>
      <c r="H23" s="199"/>
      <c r="I23" s="199"/>
      <c r="J23" s="199"/>
      <c r="K23" s="474">
        <f>Accommodation!G23</f>
        <v>0</v>
      </c>
      <c r="L23" s="199"/>
      <c r="M23" s="199"/>
    </row>
    <row r="24" spans="1:13" ht="17.25" customHeight="1">
      <c r="A24" s="174">
        <v>13</v>
      </c>
      <c r="B24" s="473">
        <f>Accommodation!B24</f>
        <v>0</v>
      </c>
      <c r="C24" s="473">
        <f>Accommodation!C24</f>
        <v>0</v>
      </c>
      <c r="D24" s="439">
        <f>Accommodation!D24</f>
        <v>0</v>
      </c>
      <c r="E24" s="439">
        <f>Accommodation!E24</f>
        <v>0</v>
      </c>
      <c r="F24" s="197"/>
      <c r="G24" s="474">
        <f>Accommodation!F24</f>
        <v>0</v>
      </c>
      <c r="H24" s="199"/>
      <c r="I24" s="199"/>
      <c r="J24" s="199"/>
      <c r="K24" s="474">
        <f>Accommodation!G24</f>
        <v>0</v>
      </c>
      <c r="L24" s="199"/>
      <c r="M24" s="199"/>
    </row>
    <row r="25" spans="1:13" ht="17.25" customHeight="1">
      <c r="A25" s="174">
        <v>14</v>
      </c>
      <c r="B25" s="473">
        <f>Accommodation!B25</f>
        <v>0</v>
      </c>
      <c r="C25" s="473">
        <f>Accommodation!C25</f>
        <v>0</v>
      </c>
      <c r="D25" s="439">
        <f>Accommodation!D25</f>
        <v>0</v>
      </c>
      <c r="E25" s="439">
        <f>Accommodation!E25</f>
        <v>0</v>
      </c>
      <c r="F25" s="197"/>
      <c r="G25" s="474">
        <f>Accommodation!F25</f>
        <v>0</v>
      </c>
      <c r="H25" s="199"/>
      <c r="I25" s="199"/>
      <c r="J25" s="199"/>
      <c r="K25" s="474">
        <f>Accommodation!G25</f>
        <v>0</v>
      </c>
      <c r="L25" s="199"/>
      <c r="M25" s="199"/>
    </row>
    <row r="26" spans="1:13" ht="17.25" customHeight="1">
      <c r="A26" s="174">
        <v>15</v>
      </c>
      <c r="B26" s="473">
        <f>Accommodation!B26</f>
        <v>0</v>
      </c>
      <c r="C26" s="473">
        <f>Accommodation!C26</f>
        <v>0</v>
      </c>
      <c r="D26" s="439">
        <f>Accommodation!D26</f>
        <v>0</v>
      </c>
      <c r="E26" s="439">
        <f>Accommodation!E26</f>
        <v>0</v>
      </c>
      <c r="F26" s="197"/>
      <c r="G26" s="474">
        <f>Accommodation!F26</f>
        <v>0</v>
      </c>
      <c r="H26" s="199"/>
      <c r="I26" s="199"/>
      <c r="J26" s="199"/>
      <c r="K26" s="474">
        <f>Accommodation!G26</f>
        <v>0</v>
      </c>
      <c r="L26" s="199"/>
      <c r="M26" s="199"/>
    </row>
    <row r="27" spans="1:13" ht="17.25" customHeight="1">
      <c r="A27" s="174">
        <v>16</v>
      </c>
      <c r="B27" s="473">
        <f>Accommodation!B27</f>
        <v>0</v>
      </c>
      <c r="C27" s="473">
        <f>Accommodation!C27</f>
        <v>0</v>
      </c>
      <c r="D27" s="439">
        <f>Accommodation!D27</f>
        <v>0</v>
      </c>
      <c r="E27" s="439">
        <f>Accommodation!E27</f>
        <v>0</v>
      </c>
      <c r="F27" s="197"/>
      <c r="G27" s="474">
        <f>Accommodation!F27</f>
        <v>0</v>
      </c>
      <c r="H27" s="199"/>
      <c r="I27" s="199"/>
      <c r="J27" s="199"/>
      <c r="K27" s="474">
        <f>Accommodation!G27</f>
        <v>0</v>
      </c>
      <c r="L27" s="199"/>
      <c r="M27" s="199"/>
    </row>
    <row r="28" spans="1:13" ht="17.25" customHeight="1">
      <c r="A28" s="174">
        <v>17</v>
      </c>
      <c r="B28" s="473">
        <f>Accommodation!B28</f>
        <v>0</v>
      </c>
      <c r="C28" s="473">
        <f>Accommodation!C28</f>
        <v>0</v>
      </c>
      <c r="D28" s="439">
        <f>Accommodation!D28</f>
        <v>0</v>
      </c>
      <c r="E28" s="439">
        <f>Accommodation!E28</f>
        <v>0</v>
      </c>
      <c r="F28" s="197"/>
      <c r="G28" s="474">
        <f>Accommodation!F28</f>
        <v>0</v>
      </c>
      <c r="H28" s="199"/>
      <c r="I28" s="199"/>
      <c r="J28" s="199"/>
      <c r="K28" s="474">
        <f>Accommodation!G28</f>
        <v>0</v>
      </c>
      <c r="L28" s="199"/>
      <c r="M28" s="199"/>
    </row>
    <row r="29" spans="1:13" ht="17.25" customHeight="1">
      <c r="A29" s="174">
        <v>18</v>
      </c>
      <c r="B29" s="473">
        <f>Accommodation!B29</f>
        <v>0</v>
      </c>
      <c r="C29" s="473">
        <f>Accommodation!C29</f>
        <v>0</v>
      </c>
      <c r="D29" s="439">
        <f>Accommodation!D29</f>
        <v>0</v>
      </c>
      <c r="E29" s="439">
        <f>Accommodation!E29</f>
        <v>0</v>
      </c>
      <c r="F29" s="197"/>
      <c r="G29" s="474">
        <f>Accommodation!F29</f>
        <v>0</v>
      </c>
      <c r="H29" s="199"/>
      <c r="I29" s="199"/>
      <c r="J29" s="199"/>
      <c r="K29" s="474">
        <f>Accommodation!G29</f>
        <v>0</v>
      </c>
      <c r="L29" s="199"/>
      <c r="M29" s="199"/>
    </row>
    <row r="30" spans="1:13" ht="17.25" customHeight="1">
      <c r="A30" s="174">
        <v>19</v>
      </c>
      <c r="B30" s="473">
        <f>Accommodation!B30</f>
        <v>0</v>
      </c>
      <c r="C30" s="473">
        <f>Accommodation!C30</f>
        <v>0</v>
      </c>
      <c r="D30" s="439">
        <f>Accommodation!D30</f>
        <v>0</v>
      </c>
      <c r="E30" s="439">
        <f>Accommodation!E30</f>
        <v>0</v>
      </c>
      <c r="F30" s="197"/>
      <c r="G30" s="474">
        <f>Accommodation!F30</f>
        <v>0</v>
      </c>
      <c r="H30" s="199"/>
      <c r="I30" s="199"/>
      <c r="J30" s="199"/>
      <c r="K30" s="474">
        <f>Accommodation!G30</f>
        <v>0</v>
      </c>
      <c r="L30" s="199"/>
      <c r="M30" s="199"/>
    </row>
    <row r="31" spans="1:13" ht="17.25" customHeight="1">
      <c r="A31" s="174">
        <v>20</v>
      </c>
      <c r="B31" s="473">
        <f>Accommodation!B31</f>
        <v>0</v>
      </c>
      <c r="C31" s="473">
        <f>Accommodation!C31</f>
        <v>0</v>
      </c>
      <c r="D31" s="439">
        <f>Accommodation!D31</f>
        <v>0</v>
      </c>
      <c r="E31" s="439">
        <f>Accommodation!E31</f>
        <v>0</v>
      </c>
      <c r="F31" s="197"/>
      <c r="G31" s="474">
        <f>Accommodation!F31</f>
        <v>0</v>
      </c>
      <c r="H31" s="199"/>
      <c r="I31" s="199"/>
      <c r="J31" s="199"/>
      <c r="K31" s="474">
        <f>Accommodation!G31</f>
        <v>0</v>
      </c>
      <c r="L31" s="199"/>
      <c r="M31" s="199"/>
    </row>
    <row r="32" spans="1:13" ht="17.25" customHeight="1">
      <c r="A32" s="174">
        <v>21</v>
      </c>
      <c r="B32" s="473">
        <f>Accommodation!B32</f>
        <v>0</v>
      </c>
      <c r="C32" s="473">
        <f>Accommodation!C32</f>
        <v>0</v>
      </c>
      <c r="D32" s="439">
        <f>Accommodation!D32</f>
        <v>0</v>
      </c>
      <c r="E32" s="439">
        <f>Accommodation!E32</f>
        <v>0</v>
      </c>
      <c r="F32" s="197"/>
      <c r="G32" s="474">
        <f>Accommodation!F32</f>
        <v>0</v>
      </c>
      <c r="H32" s="199"/>
      <c r="I32" s="199"/>
      <c r="J32" s="199"/>
      <c r="K32" s="474">
        <f>Accommodation!G32</f>
        <v>0</v>
      </c>
      <c r="L32" s="199"/>
      <c r="M32" s="199"/>
    </row>
    <row r="33" spans="1:13" ht="17.25" customHeight="1">
      <c r="A33" s="174">
        <v>22</v>
      </c>
      <c r="B33" s="473">
        <f>Accommodation!B33</f>
        <v>0</v>
      </c>
      <c r="C33" s="473">
        <f>Accommodation!C33</f>
        <v>0</v>
      </c>
      <c r="D33" s="439">
        <f>Accommodation!D33</f>
        <v>0</v>
      </c>
      <c r="E33" s="439">
        <f>Accommodation!E33</f>
        <v>0</v>
      </c>
      <c r="F33" s="197"/>
      <c r="G33" s="474">
        <f>Accommodation!F33</f>
        <v>0</v>
      </c>
      <c r="H33" s="199"/>
      <c r="I33" s="199"/>
      <c r="J33" s="199"/>
      <c r="K33" s="474">
        <f>Accommodation!G33</f>
        <v>0</v>
      </c>
      <c r="L33" s="199"/>
      <c r="M33" s="199"/>
    </row>
    <row r="34" spans="1:13" ht="17.25" customHeight="1">
      <c r="A34" s="174">
        <v>23</v>
      </c>
      <c r="B34" s="473">
        <f>Accommodation!B34</f>
        <v>0</v>
      </c>
      <c r="C34" s="473">
        <f>Accommodation!C34</f>
        <v>0</v>
      </c>
      <c r="D34" s="439">
        <f>Accommodation!D34</f>
        <v>0</v>
      </c>
      <c r="E34" s="439">
        <f>Accommodation!E34</f>
        <v>0</v>
      </c>
      <c r="F34" s="197"/>
      <c r="G34" s="474">
        <f>Accommodation!F34</f>
        <v>0</v>
      </c>
      <c r="H34" s="199"/>
      <c r="I34" s="199"/>
      <c r="J34" s="199"/>
      <c r="K34" s="474">
        <f>Accommodation!G34</f>
        <v>0</v>
      </c>
      <c r="L34" s="199"/>
      <c r="M34" s="199"/>
    </row>
    <row r="35" spans="1:13" ht="17.25" customHeight="1">
      <c r="A35" s="174">
        <v>24</v>
      </c>
      <c r="B35" s="473">
        <f>Accommodation!B35</f>
        <v>0</v>
      </c>
      <c r="C35" s="473">
        <f>Accommodation!C35</f>
        <v>0</v>
      </c>
      <c r="D35" s="439">
        <f>Accommodation!D35</f>
        <v>0</v>
      </c>
      <c r="E35" s="439">
        <f>Accommodation!E35</f>
        <v>0</v>
      </c>
      <c r="F35" s="197"/>
      <c r="G35" s="474">
        <f>Accommodation!F35</f>
        <v>0</v>
      </c>
      <c r="H35" s="199"/>
      <c r="I35" s="199"/>
      <c r="J35" s="199"/>
      <c r="K35" s="474">
        <f>Accommodation!G35</f>
        <v>0</v>
      </c>
      <c r="L35" s="199"/>
      <c r="M35" s="199"/>
    </row>
    <row r="36" spans="1:13" ht="17.25" customHeight="1">
      <c r="A36" s="174">
        <v>25</v>
      </c>
      <c r="B36" s="473">
        <f>Accommodation!B36</f>
        <v>0</v>
      </c>
      <c r="C36" s="473">
        <f>Accommodation!C36</f>
        <v>0</v>
      </c>
      <c r="D36" s="439">
        <f>Accommodation!D36</f>
        <v>0</v>
      </c>
      <c r="E36" s="439">
        <f>Accommodation!E36</f>
        <v>0</v>
      </c>
      <c r="F36" s="197"/>
      <c r="G36" s="474">
        <f>Accommodation!F36</f>
        <v>0</v>
      </c>
      <c r="H36" s="199"/>
      <c r="I36" s="199"/>
      <c r="J36" s="199"/>
      <c r="K36" s="474">
        <f>Accommodation!G36</f>
        <v>0</v>
      </c>
      <c r="L36" s="199"/>
      <c r="M36" s="199"/>
    </row>
    <row r="37" spans="1:13" ht="17.25" customHeight="1">
      <c r="A37" s="174">
        <v>26</v>
      </c>
      <c r="B37" s="473">
        <f>Accommodation!B37</f>
        <v>0</v>
      </c>
      <c r="C37" s="473">
        <f>Accommodation!C37</f>
        <v>0</v>
      </c>
      <c r="D37" s="439">
        <f>Accommodation!D37</f>
        <v>0</v>
      </c>
      <c r="E37" s="439">
        <f>Accommodation!E37</f>
        <v>0</v>
      </c>
      <c r="F37" s="197"/>
      <c r="G37" s="474">
        <f>Accommodation!F37</f>
        <v>0</v>
      </c>
      <c r="H37" s="199"/>
      <c r="I37" s="199"/>
      <c r="J37" s="199"/>
      <c r="K37" s="474">
        <f>Accommodation!G37</f>
        <v>0</v>
      </c>
      <c r="L37" s="199"/>
      <c r="M37" s="199"/>
    </row>
    <row r="38" spans="1:13" ht="17.25" customHeight="1">
      <c r="A38" s="174">
        <v>27</v>
      </c>
      <c r="B38" s="473">
        <f>Accommodation!B38</f>
        <v>0</v>
      </c>
      <c r="C38" s="473">
        <f>Accommodation!C38</f>
        <v>0</v>
      </c>
      <c r="D38" s="439">
        <f>Accommodation!D38</f>
        <v>0</v>
      </c>
      <c r="E38" s="439">
        <f>Accommodation!E38</f>
        <v>0</v>
      </c>
      <c r="F38" s="197"/>
      <c r="G38" s="474">
        <f>Accommodation!F38</f>
        <v>0</v>
      </c>
      <c r="H38" s="199"/>
      <c r="I38" s="199"/>
      <c r="J38" s="199"/>
      <c r="K38" s="474">
        <f>Accommodation!G38</f>
        <v>0</v>
      </c>
      <c r="L38" s="199"/>
      <c r="M38" s="199"/>
    </row>
    <row r="39" spans="1:13" ht="17.25" customHeight="1">
      <c r="A39" s="174">
        <v>28</v>
      </c>
      <c r="B39" s="473">
        <f>Accommodation!B39</f>
        <v>0</v>
      </c>
      <c r="C39" s="473">
        <f>Accommodation!C39</f>
        <v>0</v>
      </c>
      <c r="D39" s="439">
        <f>Accommodation!D39</f>
        <v>0</v>
      </c>
      <c r="E39" s="439">
        <f>Accommodation!E39</f>
        <v>0</v>
      </c>
      <c r="F39" s="197"/>
      <c r="G39" s="474">
        <f>Accommodation!F39</f>
        <v>0</v>
      </c>
      <c r="H39" s="199"/>
      <c r="I39" s="199"/>
      <c r="J39" s="199"/>
      <c r="K39" s="474">
        <f>Accommodation!G39</f>
        <v>0</v>
      </c>
      <c r="L39" s="199"/>
      <c r="M39" s="199"/>
    </row>
    <row r="40" spans="1:13" ht="17.25" customHeight="1">
      <c r="A40" s="174">
        <v>29</v>
      </c>
      <c r="B40" s="473">
        <f>Accommodation!B40</f>
        <v>0</v>
      </c>
      <c r="C40" s="473">
        <f>Accommodation!C40</f>
        <v>0</v>
      </c>
      <c r="D40" s="439">
        <f>Accommodation!D40</f>
        <v>0</v>
      </c>
      <c r="E40" s="439">
        <f>Accommodation!E40</f>
        <v>0</v>
      </c>
      <c r="F40" s="197"/>
      <c r="G40" s="474">
        <f>Accommodation!F40</f>
        <v>0</v>
      </c>
      <c r="H40" s="199"/>
      <c r="I40" s="199"/>
      <c r="J40" s="199"/>
      <c r="K40" s="474">
        <f>Accommodation!G40</f>
        <v>0</v>
      </c>
      <c r="L40" s="199"/>
      <c r="M40" s="199"/>
    </row>
    <row r="41" spans="1:13" ht="17.25" customHeight="1">
      <c r="A41" s="174">
        <v>30</v>
      </c>
      <c r="B41" s="473">
        <f>Accommodation!B41</f>
        <v>0</v>
      </c>
      <c r="C41" s="473">
        <f>Accommodation!C41</f>
        <v>0</v>
      </c>
      <c r="D41" s="439">
        <f>Accommodation!D41</f>
        <v>0</v>
      </c>
      <c r="E41" s="439">
        <f>Accommodation!E41</f>
        <v>0</v>
      </c>
      <c r="F41" s="197"/>
      <c r="G41" s="474">
        <f>Accommodation!F41</f>
        <v>0</v>
      </c>
      <c r="H41" s="199"/>
      <c r="I41" s="199"/>
      <c r="J41" s="199"/>
      <c r="K41" s="474">
        <f>Accommodation!G41</f>
        <v>0</v>
      </c>
      <c r="L41" s="199"/>
      <c r="M41" s="199"/>
    </row>
    <row r="42" spans="1:13" ht="15">
      <c r="A42" s="200"/>
      <c r="B42" s="200"/>
      <c r="C42" s="200"/>
      <c r="D42" s="200"/>
      <c r="E42" s="200"/>
      <c r="F42" s="200"/>
      <c r="G42" s="201"/>
      <c r="H42" s="201"/>
      <c r="I42" s="201"/>
      <c r="J42" s="201"/>
      <c r="K42" s="201"/>
      <c r="L42" s="201"/>
      <c r="M42" s="201"/>
    </row>
    <row r="43" spans="1:13">
      <c r="A43" s="625" t="s">
        <v>180</v>
      </c>
      <c r="B43" s="625"/>
      <c r="C43" s="625"/>
      <c r="D43" s="625"/>
      <c r="E43" s="625"/>
      <c r="F43" s="625"/>
      <c r="G43" s="625"/>
      <c r="H43" s="475"/>
      <c r="I43" s="475"/>
      <c r="J43" s="475"/>
      <c r="K43" s="207"/>
      <c r="L43" s="207"/>
      <c r="M43" s="1"/>
    </row>
    <row r="44" spans="1:13">
      <c r="A44" s="202" t="s">
        <v>445</v>
      </c>
      <c r="B44" s="202"/>
      <c r="C44" s="202" t="s">
        <v>123</v>
      </c>
      <c r="D44" s="202"/>
      <c r="E44" s="202"/>
      <c r="F44" s="202"/>
      <c r="G44" s="476"/>
      <c r="H44" s="207"/>
      <c r="I44" s="207"/>
      <c r="J44" s="207"/>
      <c r="K44" s="207"/>
      <c r="L44" s="207"/>
      <c r="M44" s="1"/>
    </row>
    <row r="45" spans="1:13">
      <c r="A45" s="202" t="s">
        <v>124</v>
      </c>
      <c r="B45" s="202"/>
      <c r="C45" s="202" t="s">
        <v>125</v>
      </c>
      <c r="D45" s="202"/>
      <c r="E45" s="202"/>
      <c r="F45" s="202"/>
      <c r="G45" s="476"/>
      <c r="H45" s="202"/>
      <c r="I45" s="202"/>
      <c r="J45" s="202"/>
      <c r="K45" s="202"/>
      <c r="L45" s="202"/>
      <c r="M45" s="422"/>
    </row>
    <row r="46" spans="1:13">
      <c r="A46" s="202" t="s">
        <v>126</v>
      </c>
      <c r="B46" s="202"/>
      <c r="C46" s="202" t="s">
        <v>127</v>
      </c>
      <c r="D46" s="202"/>
      <c r="E46" s="202"/>
      <c r="F46" s="202"/>
      <c r="G46" s="476"/>
      <c r="H46" s="202"/>
      <c r="I46" s="202"/>
      <c r="J46" s="202"/>
      <c r="K46" s="202"/>
      <c r="L46" s="202"/>
      <c r="M46" s="422"/>
    </row>
    <row r="47" spans="1:13">
      <c r="A47" s="202"/>
      <c r="B47" s="202"/>
      <c r="C47" s="202"/>
      <c r="D47" s="202"/>
      <c r="E47" s="202"/>
      <c r="F47" s="202"/>
      <c r="G47" s="207"/>
      <c r="H47" s="202"/>
      <c r="I47" s="202"/>
      <c r="J47" s="202"/>
      <c r="K47" s="202"/>
      <c r="L47" s="202"/>
      <c r="M47" s="422"/>
    </row>
    <row r="48" spans="1:13" ht="15" customHeight="1">
      <c r="A48" s="202" t="s">
        <v>105</v>
      </c>
      <c r="B48" s="202"/>
      <c r="C48" s="202"/>
      <c r="D48" s="202"/>
      <c r="E48" s="202"/>
      <c r="F48" s="202"/>
      <c r="G48" s="626">
        <f>'PLEASE FILL IN HERE FIRST!!!'!B35</f>
        <v>43613</v>
      </c>
      <c r="H48" s="626"/>
      <c r="I48" s="626"/>
      <c r="J48" s="626"/>
      <c r="K48" s="626"/>
      <c r="L48" s="626"/>
      <c r="M48" s="422"/>
    </row>
    <row r="49" spans="1:30">
      <c r="A49" s="203" t="s">
        <v>108</v>
      </c>
      <c r="B49" s="204"/>
      <c r="C49" s="204"/>
      <c r="D49" s="202"/>
      <c r="E49" s="202"/>
      <c r="F49" s="204"/>
      <c r="G49" s="626"/>
      <c r="H49" s="626"/>
      <c r="I49" s="626"/>
      <c r="J49" s="626"/>
      <c r="K49" s="626"/>
      <c r="L49" s="626"/>
      <c r="M49" s="422"/>
    </row>
    <row r="50" spans="1:30" s="479" customFormat="1" ht="24">
      <c r="A50" s="205" t="str">
        <f>'PLEASE FILL IN HERE FIRST!!!'!B23</f>
        <v>Japan Table Tennis Association (JTTA)</v>
      </c>
      <c r="B50" s="477" t="s">
        <v>107</v>
      </c>
      <c r="C50" s="627" t="str">
        <f>'PLEASE FILL IN HERE FIRST!!!'!B27</f>
        <v>81 3 3481 2373</v>
      </c>
      <c r="D50" s="627"/>
      <c r="E50" s="207" t="s">
        <v>104</v>
      </c>
      <c r="F50" s="628" t="str">
        <f>Accommodation!B50</f>
        <v>international@jtta.or.jp</v>
      </c>
      <c r="G50" s="629"/>
      <c r="H50" s="629"/>
      <c r="I50" s="478"/>
      <c r="J50" s="478"/>
      <c r="K50" s="478"/>
      <c r="L50" s="202"/>
      <c r="M50" s="2"/>
      <c r="AA50" s="472"/>
      <c r="AD50" s="472"/>
    </row>
    <row r="51" spans="1:30" s="479" customFormat="1" ht="15">
      <c r="A51" s="208" t="str">
        <f>'PLEASE FILL IN HERE FIRST!!!'!B15</f>
        <v>Dimosthenis MESSINIS</v>
      </c>
      <c r="B51" s="477" t="s">
        <v>107</v>
      </c>
      <c r="C51" s="630" t="str">
        <f>'PLEASE FILL IN HERE FIRST!!!'!B19</f>
        <v>no Fax</v>
      </c>
      <c r="D51" s="630"/>
      <c r="E51" s="207" t="s">
        <v>104</v>
      </c>
      <c r="F51" s="631" t="str">
        <f>'PLEASE FILL IN HERE FIRST!!!'!B21</f>
        <v>dmessinis@ittf.com</v>
      </c>
      <c r="G51" s="631"/>
      <c r="H51" s="631"/>
      <c r="I51" s="480"/>
      <c r="J51" s="478"/>
      <c r="K51" s="478"/>
      <c r="L51" s="202"/>
      <c r="M51" s="2"/>
      <c r="AA51" s="472"/>
      <c r="AD51" s="472"/>
    </row>
  </sheetData>
  <sheetProtection algorithmName="SHA-512" hashValue="XCIX4myicupZlv2o0tm6mmpUF9EoYH2vWK8PJbL+7TfQcJSIX1/dKhYkbH8BcBfHprxjO/qnEuWB/7RDE7qIXw==" saltValue="esTPtVZX6oRN53Z54ecDZw==" spinCount="100000" sheet="1" objects="1" scenarios="1" selectLockedCells="1"/>
  <mergeCells count="22">
    <mergeCell ref="A1:M1"/>
    <mergeCell ref="A2:M2"/>
    <mergeCell ref="A3:M3"/>
    <mergeCell ref="A4:M4"/>
    <mergeCell ref="D5:E5"/>
    <mergeCell ref="F5:G5"/>
    <mergeCell ref="H5:I5"/>
    <mergeCell ref="A7:B7"/>
    <mergeCell ref="C7:M7"/>
    <mergeCell ref="A9:A10"/>
    <mergeCell ref="B9:B10"/>
    <mergeCell ref="C9:C10"/>
    <mergeCell ref="D9:D10"/>
    <mergeCell ref="E9:E10"/>
    <mergeCell ref="J9:J10"/>
    <mergeCell ref="M9:M10"/>
    <mergeCell ref="A43:G43"/>
    <mergeCell ref="G48:L49"/>
    <mergeCell ref="C50:D50"/>
    <mergeCell ref="F50:H50"/>
    <mergeCell ref="C51:D51"/>
    <mergeCell ref="F51:H51"/>
  </mergeCells>
  <conditionalFormatting sqref="B12:E41">
    <cfRule type="cellIs" dxfId="25" priority="8" operator="equal">
      <formula>0</formula>
    </cfRule>
  </conditionalFormatting>
  <conditionalFormatting sqref="G12:G41">
    <cfRule type="cellIs" dxfId="24" priority="7" operator="equal">
      <formula>0</formula>
    </cfRule>
  </conditionalFormatting>
  <conditionalFormatting sqref="K12:K41">
    <cfRule type="cellIs" dxfId="23" priority="6" operator="equal">
      <formula>0</formula>
    </cfRule>
  </conditionalFormatting>
  <dataValidations count="3">
    <dataValidation type="list" allowBlank="1" showInputMessage="1" showErrorMessage="1" sqref="F12:F41" xr:uid="{B64182F0-C5C6-498A-8CEA-1275735A5E35}">
      <formula1>$AD$1:$AD$4</formula1>
    </dataValidation>
    <dataValidation type="list" allowBlank="1" showInputMessage="1" showErrorMessage="1" sqref="E12:E41" xr:uid="{D991FB9A-27E1-4B41-88BC-7A586FEAAD5E}">
      <formula1>$AB$1:$AB$6</formula1>
    </dataValidation>
    <dataValidation type="list" allowBlank="1" showInputMessage="1" showErrorMessage="1" sqref="D12:D41" xr:uid="{8C736150-3011-4A5A-B8EB-B082A4376E8A}">
      <formula1>$AA$1:$AA$3</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7FB2D4FF-DCA4-4BD8-8574-72A0D8FA5D07}">
            <xm:f>'F:\[2018_WT_8_AUS_Forms.xlsx]Accommodation'!#REF!="x"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EBD16E55-A569-4318-B2F8-56B87B6FAB23}">
            <xm:f>'F:\[2018_WT_8_AUS_Forms.xlsx]PLEASE FILL IN HERE FIRST!!!'!#REF!='F:\[2018_WT_8_AUS_Forms.xlsx]PLEASE FILL IN HERE FIRST!!!'!#REF!</xm:f>
            <x14:dxf>
              <font>
                <color theme="1" tint="0.499984740745262"/>
              </font>
              <fill>
                <patternFill patternType="none">
                  <fgColor indexed="64"/>
                  <bgColor auto="1"/>
                </patternFill>
              </fill>
            </x14:dxf>
          </x14:cfRule>
          <x14:cfRule type="expression" priority="4" id="{41514722-2487-4288-9DF3-4E3A22E8A5BC}">
            <xm:f>'F:\[2018_WT_8_AUS_Forms.xlsx]PLEASE FILL IN HERE FIRST!!!'!#REF!='F:\[2018_WT_8_AUS_Forms.xlsx]PLEASE FILL IN HERE FIRST!!!'!#REF!</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F524187F-F96A-4B31-A93D-9E33816DDE3E}">
            <xm:f>'F:\[2018_WT_8_AUS_Forms.xlsx]PLEASE FILL IN HERE FIRST!!!'!#REF!='F:\[2018_WT_8_AUS_Forms.xlsx]PLEASE FILL IN HERE FIRST!!!'!#REF!</xm:f>
            <x14:dxf>
              <font>
                <color auto="1"/>
              </font>
              <fill>
                <patternFill patternType="solid">
                  <fgColor indexed="64"/>
                  <bgColor theme="0" tint="-4.9989318521683403E-2"/>
                </patternFill>
              </fill>
            </x14:dxf>
          </x14:cfRule>
          <x14:cfRule type="expression" priority="2" id="{B79F4713-33BB-4919-8EDB-DDA4C643850C}">
            <xm:f>'F:\[2018_WT_8_AUS_Forms.xlsx]PLEASE FILL IN HERE FIRST!!!'!#REF!='F:\[2018_WT_8_AUS_Forms.xlsx]PLEASE FILL IN HERE FIRST!!!'!#REF!</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56" customFormat="1" ht="39" customHeight="1">
      <c r="A1" s="646" t="str">
        <f>'PLEASE FILL IN HERE FIRST!!!'!B3</f>
        <v>ITTF World Tour</v>
      </c>
      <c r="B1" s="646"/>
      <c r="C1" s="646"/>
      <c r="D1" s="646"/>
      <c r="E1" s="646"/>
      <c r="F1" s="646"/>
      <c r="G1" s="646"/>
      <c r="H1" s="646"/>
      <c r="I1" s="646"/>
      <c r="J1" s="646"/>
    </row>
    <row r="2" spans="1:10" s="56" customFormat="1" ht="39" customHeight="1">
      <c r="A2" s="646" t="s">
        <v>193</v>
      </c>
      <c r="B2" s="646"/>
      <c r="C2" s="646"/>
      <c r="D2" s="646"/>
      <c r="E2" s="646"/>
      <c r="F2" s="646"/>
      <c r="G2" s="646"/>
      <c r="H2" s="646"/>
      <c r="I2" s="646"/>
      <c r="J2" s="646"/>
    </row>
    <row r="3" spans="1:10" ht="15">
      <c r="A3" s="651" t="str">
        <f>'PLEASE FILL IN HERE FIRST!!!'!B5</f>
        <v>World Tour Platinum</v>
      </c>
      <c r="B3" s="651"/>
      <c r="C3" s="651"/>
      <c r="D3" s="651"/>
      <c r="E3" s="651"/>
      <c r="F3" s="651"/>
      <c r="G3" s="651"/>
      <c r="H3" s="651"/>
      <c r="I3" s="651"/>
      <c r="J3" s="67"/>
    </row>
    <row r="4" spans="1:10" ht="15">
      <c r="A4" s="652" t="str">
        <f>'PLEASE FILL IN HERE FIRST!!!'!B7</f>
        <v>Sapporo (JPN) - WORLD TOUR PLATINUM</v>
      </c>
      <c r="B4" s="652"/>
      <c r="C4" s="652"/>
      <c r="D4" s="652"/>
      <c r="E4" s="652"/>
      <c r="F4" s="652"/>
      <c r="G4" s="652"/>
      <c r="H4" s="652"/>
      <c r="I4" s="652"/>
      <c r="J4" s="67"/>
    </row>
    <row r="5" spans="1:10" ht="15">
      <c r="A5" s="134"/>
      <c r="B5" s="134"/>
      <c r="C5" s="134"/>
      <c r="D5" s="135">
        <f>'PLEASE FILL IN HERE FIRST!!!'!B9</f>
        <v>43628</v>
      </c>
      <c r="E5" s="136" t="s">
        <v>108</v>
      </c>
      <c r="F5" s="647">
        <f>'PLEASE FILL IN HERE FIRST!!!'!D9</f>
        <v>43632</v>
      </c>
      <c r="G5" s="647"/>
      <c r="H5" s="134"/>
      <c r="I5" s="134"/>
      <c r="J5" s="9"/>
    </row>
    <row r="6" spans="1:10" ht="27" customHeight="1"/>
    <row r="7" spans="1:10" ht="23.25">
      <c r="A7" s="121" t="s">
        <v>90</v>
      </c>
      <c r="B7" s="648"/>
      <c r="C7" s="649"/>
      <c r="D7" s="649"/>
      <c r="E7" s="649"/>
      <c r="F7" s="649"/>
      <c r="G7" s="649"/>
      <c r="H7" s="649"/>
      <c r="I7" s="650"/>
      <c r="J7" s="64"/>
    </row>
    <row r="9" spans="1:10">
      <c r="A9" s="120" t="s">
        <v>102</v>
      </c>
    </row>
    <row r="10" spans="1:10" ht="13.5" thickBot="1"/>
    <row r="11" spans="1:10" ht="24.95" customHeight="1" thickBot="1">
      <c r="B11" s="122"/>
      <c r="C11" s="120"/>
      <c r="D11" s="83" t="s">
        <v>91</v>
      </c>
    </row>
    <row r="12" spans="1:10" ht="15.75" thickBot="1">
      <c r="B12" s="5"/>
      <c r="C12" s="120"/>
      <c r="D12" s="83"/>
    </row>
    <row r="13" spans="1:10" ht="24.95" customHeight="1" thickBot="1">
      <c r="B13" s="122"/>
      <c r="C13" s="120"/>
      <c r="D13" s="83" t="s">
        <v>92</v>
      </c>
    </row>
    <row r="14" spans="1:10" ht="15.75" thickBot="1">
      <c r="B14" s="5"/>
      <c r="C14" s="120"/>
      <c r="D14" s="83"/>
    </row>
    <row r="15" spans="1:10" ht="24" customHeight="1" thickBot="1">
      <c r="B15" s="122"/>
      <c r="C15" s="120"/>
      <c r="D15" s="83" t="s">
        <v>93</v>
      </c>
    </row>
    <row r="16" spans="1:10" ht="15.75" thickBot="1">
      <c r="B16" s="5"/>
      <c r="C16" s="120"/>
      <c r="D16" s="83"/>
    </row>
    <row r="17" spans="1:10" ht="24.95" customHeight="1" thickBot="1">
      <c r="B17" s="122"/>
      <c r="C17" s="120"/>
      <c r="D17" s="83" t="s">
        <v>94</v>
      </c>
    </row>
    <row r="19" spans="1:10">
      <c r="A19" s="644" t="s">
        <v>0</v>
      </c>
      <c r="B19" s="644"/>
      <c r="C19" s="644"/>
      <c r="D19" s="644"/>
      <c r="E19" s="644"/>
      <c r="F19" s="644"/>
      <c r="G19" s="644"/>
      <c r="H19" s="63">
        <f>'PLEASE FILL IN HERE FIRST!!!'!$B$47</f>
        <v>190</v>
      </c>
      <c r="I19" s="62" t="str">
        <f>'PLEASE FILL IN HERE FIRST!!!'!$B$43</f>
        <v>US $</v>
      </c>
      <c r="J19" s="62"/>
    </row>
    <row r="20" spans="1:10">
      <c r="A20" s="645" t="s">
        <v>1</v>
      </c>
      <c r="B20" s="645"/>
      <c r="C20" s="645"/>
      <c r="D20" s="645"/>
      <c r="E20" s="645"/>
      <c r="F20" s="645"/>
      <c r="G20" s="645"/>
      <c r="H20" s="63">
        <f>'PLEASE FILL IN HERE FIRST!!!'!B49</f>
        <v>190</v>
      </c>
      <c r="I20" s="62" t="str">
        <f>'PLEASE FILL IN HERE FIRST!!!'!B43</f>
        <v>US $</v>
      </c>
      <c r="J20" s="62"/>
    </row>
    <row r="22" spans="1:10">
      <c r="A22" s="123" t="s">
        <v>184</v>
      </c>
      <c r="B22" s="123"/>
      <c r="C22" s="123"/>
      <c r="D22" s="124">
        <f>'PLEASE FILL IN HERE FIRST!!!'!B47</f>
        <v>190</v>
      </c>
      <c r="E22" s="125" t="str">
        <f>'PLEASE FILL IN HERE FIRST!!!'!B43</f>
        <v>US $</v>
      </c>
      <c r="F22" s="125" t="s">
        <v>185</v>
      </c>
      <c r="G22" s="125"/>
      <c r="H22" s="126"/>
      <c r="I22" s="126"/>
      <c r="J22" s="126"/>
    </row>
    <row r="23" spans="1:10">
      <c r="A23" s="125" t="s">
        <v>186</v>
      </c>
      <c r="B23" s="126"/>
      <c r="C23" s="126"/>
      <c r="D23" s="126"/>
      <c r="E23" s="126"/>
      <c r="F23" s="126"/>
      <c r="G23" s="126"/>
      <c r="H23" s="126"/>
      <c r="I23" s="126"/>
      <c r="J23" s="126"/>
    </row>
    <row r="24" spans="1:10" ht="13.5" thickBot="1">
      <c r="A24" s="126"/>
      <c r="B24" s="126"/>
      <c r="C24" s="126"/>
      <c r="D24" s="126"/>
      <c r="E24" s="126"/>
      <c r="F24" s="126"/>
      <c r="G24" s="126"/>
      <c r="H24" s="126"/>
      <c r="I24" s="126"/>
      <c r="J24" s="126"/>
    </row>
    <row r="25" spans="1:10" ht="24.95" customHeight="1" thickBot="1">
      <c r="A25" s="126"/>
      <c r="B25" s="127"/>
      <c r="C25" s="126"/>
      <c r="D25" s="123" t="s">
        <v>95</v>
      </c>
      <c r="E25" s="126" t="s">
        <v>187</v>
      </c>
      <c r="F25" s="128">
        <f>Prospectus!H90</f>
        <v>290</v>
      </c>
      <c r="G25" s="125" t="str">
        <f>'PLEASE FILL IN HERE FIRST!!!'!$B$43</f>
        <v>US $</v>
      </c>
      <c r="H25" s="126" t="s">
        <v>188</v>
      </c>
      <c r="I25" s="128">
        <f>Prospectus!H127</f>
        <v>0</v>
      </c>
      <c r="J25" s="125" t="str">
        <f>'PLEASE FILL IN HERE FIRST!!!'!$B$43</f>
        <v>US $</v>
      </c>
    </row>
    <row r="26" spans="1:10" ht="13.5" thickBot="1">
      <c r="A26" s="126"/>
      <c r="B26" s="126"/>
      <c r="C26" s="126"/>
      <c r="D26" s="129" t="s">
        <v>106</v>
      </c>
      <c r="E26" s="126"/>
      <c r="F26" s="126"/>
      <c r="G26" s="126"/>
      <c r="H26" s="126"/>
      <c r="I26" s="126"/>
      <c r="J26" s="126"/>
    </row>
    <row r="27" spans="1:10" ht="24.95" customHeight="1" thickBot="1">
      <c r="A27" s="126"/>
      <c r="B27" s="127"/>
      <c r="C27" s="126"/>
      <c r="D27" s="123" t="s">
        <v>96</v>
      </c>
      <c r="E27" s="126" t="s">
        <v>187</v>
      </c>
      <c r="F27" s="128">
        <f>Prospectus!H91</f>
        <v>230</v>
      </c>
      <c r="G27" s="125" t="str">
        <f>'PLEASE FILL IN HERE FIRST!!!'!$B$43</f>
        <v>US $</v>
      </c>
      <c r="H27" s="126" t="s">
        <v>188</v>
      </c>
      <c r="I27" s="128">
        <f>Prospectus!H128</f>
        <v>0</v>
      </c>
      <c r="J27" s="125" t="str">
        <f>'PLEASE FILL IN HERE FIRST!!!'!$B$43</f>
        <v>US $</v>
      </c>
    </row>
    <row r="28" spans="1:10">
      <c r="A28" s="126"/>
      <c r="B28" s="126"/>
      <c r="C28" s="126"/>
      <c r="D28" s="126"/>
      <c r="E28" s="126"/>
      <c r="F28" s="126"/>
      <c r="G28" s="126"/>
      <c r="H28" s="126"/>
      <c r="I28" s="130"/>
      <c r="J28" s="126"/>
    </row>
    <row r="29" spans="1:10" ht="13.5" thickBot="1">
      <c r="A29" s="126"/>
      <c r="B29" s="126"/>
      <c r="C29" s="126"/>
      <c r="D29" s="126"/>
      <c r="E29" s="126"/>
      <c r="F29" s="126"/>
      <c r="G29" s="126"/>
      <c r="H29" s="126"/>
      <c r="I29" s="126"/>
      <c r="J29" s="126"/>
    </row>
    <row r="30" spans="1:10" ht="24.95" customHeight="1" thickBot="1">
      <c r="A30" s="131" t="s">
        <v>97</v>
      </c>
      <c r="B30" s="127"/>
      <c r="C30" s="126"/>
      <c r="D30" s="126" t="s">
        <v>98</v>
      </c>
      <c r="E30" s="126"/>
      <c r="F30" s="126"/>
      <c r="G30" s="126"/>
      <c r="H30" s="126"/>
      <c r="I30" s="126"/>
      <c r="J30" s="126"/>
    </row>
    <row r="31" spans="1:10">
      <c r="A31" s="126"/>
      <c r="B31" s="126"/>
      <c r="C31" s="126"/>
      <c r="D31" s="126"/>
      <c r="E31" s="126"/>
      <c r="F31" s="126"/>
      <c r="G31" s="126"/>
      <c r="H31" s="126"/>
      <c r="I31" s="126"/>
      <c r="J31" s="126"/>
    </row>
    <row r="32" spans="1:10">
      <c r="A32" s="654"/>
      <c r="B32" s="655"/>
      <c r="C32" s="655"/>
      <c r="D32" s="656"/>
      <c r="E32" s="126"/>
      <c r="F32" s="669"/>
      <c r="G32" s="670"/>
      <c r="H32" s="670"/>
      <c r="I32" s="670"/>
      <c r="J32" s="671"/>
    </row>
    <row r="33" spans="1:10">
      <c r="A33" s="657"/>
      <c r="B33" s="658"/>
      <c r="C33" s="658"/>
      <c r="D33" s="659"/>
      <c r="E33" s="126"/>
      <c r="F33" s="665" t="s">
        <v>100</v>
      </c>
      <c r="G33" s="665"/>
      <c r="H33" s="665"/>
      <c r="I33" s="665"/>
      <c r="J33" s="132"/>
    </row>
    <row r="34" spans="1:10">
      <c r="A34" s="657"/>
      <c r="B34" s="658"/>
      <c r="C34" s="658"/>
      <c r="D34" s="659"/>
      <c r="E34" s="126"/>
      <c r="F34" s="123"/>
      <c r="G34" s="123"/>
      <c r="H34" s="123"/>
      <c r="I34" s="123"/>
      <c r="J34" s="123"/>
    </row>
    <row r="35" spans="1:10">
      <c r="A35" s="657"/>
      <c r="B35" s="658"/>
      <c r="C35" s="658"/>
      <c r="D35" s="659"/>
      <c r="E35" s="126"/>
      <c r="F35" s="123"/>
      <c r="G35" s="123"/>
      <c r="H35" s="123"/>
      <c r="I35" s="123"/>
      <c r="J35" s="123"/>
    </row>
    <row r="36" spans="1:10">
      <c r="A36" s="657"/>
      <c r="B36" s="658"/>
      <c r="C36" s="658"/>
      <c r="D36" s="659"/>
      <c r="E36" s="126"/>
      <c r="F36" s="123"/>
      <c r="G36" s="123"/>
      <c r="H36" s="123"/>
      <c r="I36" s="123"/>
      <c r="J36" s="123"/>
    </row>
    <row r="37" spans="1:10">
      <c r="A37" s="660"/>
      <c r="B37" s="661"/>
      <c r="C37" s="661"/>
      <c r="D37" s="662"/>
      <c r="E37" s="126"/>
      <c r="F37" s="669"/>
      <c r="G37" s="670"/>
      <c r="H37" s="670"/>
      <c r="I37" s="670"/>
      <c r="J37" s="671"/>
    </row>
    <row r="38" spans="1:10">
      <c r="A38" s="663" t="s">
        <v>101</v>
      </c>
      <c r="B38" s="663"/>
      <c r="C38" s="663"/>
      <c r="D38" s="663"/>
      <c r="E38" s="126"/>
      <c r="F38" s="664" t="s">
        <v>99</v>
      </c>
      <c r="G38" s="664"/>
      <c r="H38" s="664"/>
      <c r="I38" s="664"/>
      <c r="J38" s="131"/>
    </row>
    <row r="39" spans="1:10">
      <c r="A39" s="126"/>
      <c r="B39" s="126"/>
      <c r="C39" s="126"/>
      <c r="D39" s="126"/>
      <c r="E39" s="126"/>
      <c r="F39" s="126"/>
      <c r="G39" s="126"/>
      <c r="H39" s="126"/>
      <c r="I39" s="126"/>
      <c r="J39" s="126"/>
    </row>
    <row r="40" spans="1:10">
      <c r="A40" s="126" t="s">
        <v>105</v>
      </c>
      <c r="B40" s="126"/>
      <c r="C40" s="126"/>
      <c r="D40" s="126"/>
      <c r="E40" s="126"/>
      <c r="F40" s="126"/>
      <c r="G40" s="126"/>
      <c r="H40" s="673">
        <f>'PLEASE FILL IN HERE FIRST!!!'!B31</f>
        <v>43598</v>
      </c>
      <c r="I40" s="674"/>
      <c r="J40" s="674"/>
    </row>
    <row r="41" spans="1:10">
      <c r="A41" s="126"/>
      <c r="B41" s="126"/>
      <c r="C41" s="126"/>
      <c r="D41" s="126"/>
      <c r="E41" s="126"/>
      <c r="F41" s="126"/>
      <c r="G41" s="126"/>
      <c r="H41" s="126"/>
      <c r="I41" s="126"/>
      <c r="J41" s="126"/>
    </row>
    <row r="42" spans="1:10">
      <c r="A42" s="133" t="s">
        <v>103</v>
      </c>
      <c r="B42" s="666" t="str">
        <f>'PLEASE FILL IN HERE FIRST!!!'!B27</f>
        <v>81 3 3481 2373</v>
      </c>
      <c r="C42" s="667"/>
      <c r="D42" s="668"/>
      <c r="E42" s="133" t="s">
        <v>104</v>
      </c>
      <c r="F42" s="672" t="str">
        <f>Accommodation_!B50</f>
        <v>international@jtta.or.jp</v>
      </c>
      <c r="G42" s="667"/>
      <c r="H42" s="667"/>
      <c r="I42" s="667"/>
      <c r="J42" s="668"/>
    </row>
    <row r="45" spans="1:10">
      <c r="F45" s="653"/>
      <c r="G45" s="653"/>
      <c r="H45" s="653"/>
      <c r="I45" s="653"/>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zoomScale="90" zoomScaleNormal="90" zoomScalePageLayoutView="90" workbookViewId="0">
      <selection activeCell="M12" sqref="M12"/>
    </sheetView>
  </sheetViews>
  <sheetFormatPr defaultColWidth="0" defaultRowHeight="12.75"/>
  <cols>
    <col min="1" max="1" width="19.7109375" style="3" customWidth="1"/>
    <col min="2" max="2" width="20.42578125" style="3" customWidth="1"/>
    <col min="3" max="3" width="18.42578125" style="3" customWidth="1"/>
    <col min="4" max="4" width="8.85546875" style="3" customWidth="1"/>
    <col min="5" max="5" width="10.28515625" style="3" bestFit="1" customWidth="1"/>
    <col min="6" max="6" width="19.28515625" style="3" bestFit="1" customWidth="1"/>
    <col min="7" max="7" width="13.42578125" style="3" bestFit="1" customWidth="1"/>
    <col min="8" max="8" width="9.7109375" style="3" customWidth="1"/>
    <col min="9" max="9" width="7.42578125" style="3" customWidth="1"/>
    <col min="10" max="11" width="6.85546875" style="3" hidden="1" customWidth="1"/>
    <col min="12" max="12" width="7.28515625" style="3" customWidth="1"/>
    <col min="13" max="13" width="21" style="3" customWidth="1"/>
    <col min="14" max="14" width="11.7109375" style="3" bestFit="1" customWidth="1"/>
    <col min="15" max="15" width="15.7109375" style="3" bestFit="1" customWidth="1"/>
    <col min="16" max="16" width="11.28515625" style="3" bestFit="1" customWidth="1"/>
    <col min="17" max="17" width="18" style="3" customWidth="1"/>
    <col min="18" max="19" width="11.42578125" style="3" customWidth="1"/>
    <col min="20" max="20" width="17.140625" style="3" hidden="1" customWidth="1"/>
    <col min="21" max="22" width="0" style="18" hidden="1" customWidth="1"/>
    <col min="23" max="16384" width="11.42578125" style="3" hidden="1"/>
  </cols>
  <sheetData>
    <row r="1" spans="1:22" ht="24.75">
      <c r="A1" s="639" t="str">
        <f>"SEAMASTER 2019 ITTF "&amp;'PLEASE FILL IN HERE FIRST!!!'!B5</f>
        <v>SEAMASTER 2019 ITTF World Tour Platinum</v>
      </c>
      <c r="B1" s="639"/>
      <c r="C1" s="639"/>
      <c r="D1" s="639"/>
      <c r="E1" s="639"/>
      <c r="F1" s="639"/>
      <c r="G1" s="639"/>
      <c r="H1" s="639"/>
      <c r="I1" s="639"/>
      <c r="J1" s="639"/>
      <c r="K1" s="639"/>
      <c r="L1" s="639"/>
      <c r="M1" s="639"/>
      <c r="N1" s="639"/>
      <c r="O1" s="639"/>
      <c r="P1" s="639"/>
      <c r="Q1" s="639"/>
    </row>
    <row r="2" spans="1:22" ht="24.75">
      <c r="A2" s="639" t="s">
        <v>194</v>
      </c>
      <c r="B2" s="639"/>
      <c r="C2" s="639"/>
      <c r="D2" s="639"/>
      <c r="E2" s="639"/>
      <c r="F2" s="639"/>
      <c r="G2" s="639"/>
      <c r="H2" s="639"/>
      <c r="I2" s="639"/>
      <c r="J2" s="639"/>
      <c r="K2" s="639"/>
      <c r="L2" s="639"/>
      <c r="M2" s="639"/>
      <c r="N2" s="639"/>
      <c r="O2" s="639"/>
      <c r="P2" s="639"/>
      <c r="Q2" s="639"/>
    </row>
    <row r="3" spans="1:22" ht="22.5" hidden="1">
      <c r="A3" s="689" t="str">
        <f>'PLEASE FILL IN HERE FIRST!!!'!B5</f>
        <v>World Tour Platinum</v>
      </c>
      <c r="B3" s="689"/>
      <c r="C3" s="689"/>
      <c r="D3" s="689"/>
      <c r="E3" s="689"/>
      <c r="F3" s="689"/>
      <c r="G3" s="689"/>
      <c r="H3" s="689"/>
      <c r="I3" s="689"/>
      <c r="J3" s="689"/>
      <c r="K3" s="689"/>
      <c r="L3" s="689"/>
      <c r="M3" s="689"/>
      <c r="N3" s="689"/>
      <c r="O3" s="689"/>
      <c r="P3" s="689"/>
      <c r="Q3" s="689"/>
    </row>
    <row r="4" spans="1:22" s="165" customFormat="1" ht="24.95" customHeight="1">
      <c r="A4" s="690" t="str">
        <f>'PLEASE FILL IN HERE FIRST!!!'!B7</f>
        <v>Sapporo (JPN) - WORLD TOUR PLATINUM</v>
      </c>
      <c r="B4" s="690"/>
      <c r="C4" s="690"/>
      <c r="D4" s="690"/>
      <c r="E4" s="690"/>
      <c r="F4" s="690"/>
      <c r="G4" s="690"/>
      <c r="H4" s="690"/>
      <c r="I4" s="690"/>
      <c r="J4" s="690"/>
      <c r="K4" s="690"/>
      <c r="L4" s="690"/>
      <c r="M4" s="690"/>
      <c r="N4" s="690"/>
      <c r="O4" s="690"/>
      <c r="P4" s="690"/>
      <c r="Q4" s="690"/>
      <c r="U4" s="164"/>
      <c r="V4" s="164"/>
    </row>
    <row r="5" spans="1:22" s="248" customFormat="1" ht="21" customHeight="1">
      <c r="A5" s="386" t="s">
        <v>418</v>
      </c>
      <c r="B5" s="387">
        <f>'PLEASE FILL IN HERE FIRST!!!'!B9</f>
        <v>43628</v>
      </c>
      <c r="C5" s="388" t="s">
        <v>108</v>
      </c>
      <c r="D5" s="691">
        <f>INDEX(Events!O2:O29,MATCH(A4,Events!D2:D29,0))</f>
        <v>43629</v>
      </c>
      <c r="E5" s="691"/>
      <c r="F5" s="387"/>
      <c r="G5" s="388"/>
      <c r="H5" s="691" t="s">
        <v>419</v>
      </c>
      <c r="I5" s="691"/>
      <c r="J5" s="691"/>
      <c r="K5" s="387"/>
      <c r="L5" s="387"/>
      <c r="M5" s="387">
        <f>INDEX(Events!P2:P29,MATCH(A4,Events!D2:D29,0))</f>
        <v>43630</v>
      </c>
      <c r="N5" s="389" t="s">
        <v>108</v>
      </c>
      <c r="O5" s="390">
        <f>'PLEASE FILL IN HERE FIRST!!!'!D9</f>
        <v>43632</v>
      </c>
      <c r="P5" s="389"/>
      <c r="Q5" s="389"/>
      <c r="U5" s="249"/>
      <c r="V5" s="249"/>
    </row>
    <row r="6" spans="1:22" ht="9" customHeight="1">
      <c r="A6" s="391"/>
      <c r="B6" s="391"/>
      <c r="C6" s="391"/>
      <c r="D6" s="391"/>
      <c r="E6" s="391"/>
      <c r="F6" s="391"/>
      <c r="G6" s="391"/>
      <c r="H6" s="391"/>
      <c r="I6" s="391"/>
      <c r="J6" s="391"/>
      <c r="K6" s="391"/>
      <c r="L6" s="391"/>
      <c r="M6" s="391"/>
      <c r="N6" s="391"/>
      <c r="O6" s="391"/>
      <c r="P6" s="391"/>
      <c r="Q6" s="391"/>
    </row>
    <row r="7" spans="1:22" ht="27" customHeight="1">
      <c r="A7" s="684" t="s">
        <v>317</v>
      </c>
      <c r="B7" s="685"/>
      <c r="C7" s="616" t="s">
        <v>449</v>
      </c>
      <c r="D7" s="617"/>
      <c r="E7" s="617"/>
      <c r="F7" s="617"/>
      <c r="G7" s="617"/>
      <c r="H7" s="617"/>
      <c r="I7" s="617"/>
      <c r="J7" s="617"/>
      <c r="K7" s="617"/>
      <c r="L7" s="617"/>
      <c r="M7" s="617"/>
      <c r="N7" s="617"/>
      <c r="O7" s="617"/>
      <c r="P7" s="617"/>
      <c r="Q7" s="618"/>
    </row>
    <row r="8" spans="1:22">
      <c r="A8" s="83"/>
      <c r="B8" s="83"/>
      <c r="C8" s="83"/>
      <c r="D8" s="72"/>
      <c r="E8" s="83"/>
      <c r="F8" s="83"/>
      <c r="G8" s="83"/>
      <c r="H8" s="83"/>
      <c r="I8" s="83"/>
      <c r="J8" s="83"/>
      <c r="K8" s="83"/>
      <c r="L8" s="83"/>
      <c r="M8" s="83"/>
      <c r="N8" s="83"/>
      <c r="O8" s="83"/>
      <c r="P8" s="83"/>
    </row>
    <row r="9" spans="1:22" ht="14.1" customHeight="1">
      <c r="A9" s="637" t="s">
        <v>320</v>
      </c>
      <c r="B9" s="637" t="s">
        <v>442</v>
      </c>
      <c r="C9" s="637" t="s">
        <v>109</v>
      </c>
      <c r="D9" s="637" t="s">
        <v>444</v>
      </c>
      <c r="E9" s="637" t="s">
        <v>112</v>
      </c>
      <c r="F9" s="174" t="s">
        <v>19</v>
      </c>
      <c r="G9" s="174" t="s">
        <v>20</v>
      </c>
      <c r="H9" s="174" t="s">
        <v>57</v>
      </c>
      <c r="I9" s="174" t="s">
        <v>58</v>
      </c>
      <c r="J9" s="174" t="s">
        <v>59</v>
      </c>
      <c r="K9" s="174" t="s">
        <v>60</v>
      </c>
      <c r="L9" s="637" t="s">
        <v>54</v>
      </c>
      <c r="M9" s="637" t="s">
        <v>131</v>
      </c>
      <c r="N9" s="174" t="s">
        <v>132</v>
      </c>
      <c r="O9" s="174" t="s">
        <v>133</v>
      </c>
      <c r="P9" s="174" t="s">
        <v>134</v>
      </c>
      <c r="Q9" s="174" t="s">
        <v>31</v>
      </c>
    </row>
    <row r="10" spans="1:22" ht="24" customHeight="1">
      <c r="A10" s="638"/>
      <c r="B10" s="638"/>
      <c r="C10" s="638"/>
      <c r="D10" s="638"/>
      <c r="E10" s="638"/>
      <c r="F10" s="213" t="s">
        <v>119</v>
      </c>
      <c r="G10" s="213" t="s">
        <v>119</v>
      </c>
      <c r="H10" s="214" t="s">
        <v>198</v>
      </c>
      <c r="I10" s="213" t="s">
        <v>199</v>
      </c>
      <c r="J10" s="213" t="s">
        <v>199</v>
      </c>
      <c r="K10" s="213" t="s">
        <v>199</v>
      </c>
      <c r="L10" s="638"/>
      <c r="M10" s="638"/>
      <c r="N10" s="174"/>
      <c r="O10" s="182" t="str">
        <f>'PLEASE FILL IN HERE FIRST!!!'!B43</f>
        <v>US $</v>
      </c>
      <c r="P10" s="182" t="str">
        <f>'PLEASE FILL IN HERE FIRST!!!'!B43</f>
        <v>US $</v>
      </c>
      <c r="Q10" s="182" t="str">
        <f>'PLEASE FILL IN HERE FIRST!!!'!B43</f>
        <v>US $</v>
      </c>
    </row>
    <row r="11" spans="1:22" ht="20.25" customHeight="1">
      <c r="A11" s="169" t="s">
        <v>122</v>
      </c>
      <c r="B11" s="170" t="s">
        <v>442</v>
      </c>
      <c r="C11" s="170" t="s">
        <v>109</v>
      </c>
      <c r="D11" s="171" t="s">
        <v>197</v>
      </c>
      <c r="E11" s="171" t="s">
        <v>28</v>
      </c>
      <c r="F11" s="172">
        <v>43328</v>
      </c>
      <c r="G11" s="172">
        <v>43332</v>
      </c>
      <c r="H11" s="171" t="s">
        <v>29</v>
      </c>
      <c r="I11" s="171"/>
      <c r="J11" s="171"/>
      <c r="K11" s="171"/>
      <c r="L11" s="171" t="s">
        <v>55</v>
      </c>
      <c r="M11" s="171" t="s">
        <v>443</v>
      </c>
      <c r="N11" s="171">
        <v>4</v>
      </c>
      <c r="O11" s="173">
        <f>Prospectus!I77</f>
        <v>190</v>
      </c>
      <c r="P11" s="173">
        <f>'PLEASE FILL IN HERE FIRST!!!'!B47</f>
        <v>190</v>
      </c>
      <c r="Q11" s="173">
        <f>'PLEASE FILL IN HERE FIRST!!!'!B45</f>
        <v>17</v>
      </c>
    </row>
    <row r="12" spans="1:22" ht="19.5" customHeight="1">
      <c r="A12" s="174">
        <v>1</v>
      </c>
      <c r="B12" s="175"/>
      <c r="C12" s="175"/>
      <c r="D12" s="176"/>
      <c r="E12" s="176"/>
      <c r="F12" s="177"/>
      <c r="G12" s="177"/>
      <c r="H12" s="176"/>
      <c r="I12" s="493" t="s">
        <v>29</v>
      </c>
      <c r="J12" s="176"/>
      <c r="K12" s="176"/>
      <c r="L12" s="176" t="s">
        <v>55</v>
      </c>
      <c r="M12" s="178"/>
      <c r="N12" s="174" t="str">
        <f>IF(AND(F12&lt;&gt;0,G12&lt;&gt;0),G12-F12,"")</f>
        <v/>
      </c>
      <c r="O12" s="179" t="e">
        <f>IF(AND(I12="x",L12="SR"),Prospectus!$H$90*N12,IF(AND(I12="x",L12="DR"),Prospectus!$H$91*N12,IF(AND(J12="x",L12="SR"),Prospectus!$H$109*N12,IF(AND(J12="x",L12="DR"),Prospectus!$H$110*N12,IF(AND(K12="x",L12="SR"),Prospectus!$H$127*N12,IF(AND(K12="x",L12="DR"),Prospectus!$H$128*N12," "))))))</f>
        <v>#VALUE!</v>
      </c>
      <c r="P12" s="179" t="str">
        <f>IF(H12="x",$P$11,IF(I12="x","",IF(J12="x","",IF(K12="x","",""))))</f>
        <v/>
      </c>
      <c r="Q12" s="179" t="str">
        <f t="shared" ref="Q12:Q41" si="0">IF(E12="PLA",$Q$11,"")</f>
        <v/>
      </c>
      <c r="T12" s="3" t="str">
        <f>$B12&amp;" "&amp;$C12</f>
        <v xml:space="preserve"> </v>
      </c>
    </row>
    <row r="13" spans="1:22" ht="19.5" customHeight="1">
      <c r="A13" s="174">
        <v>2</v>
      </c>
      <c r="B13" s="175"/>
      <c r="C13" s="175"/>
      <c r="D13" s="176"/>
      <c r="E13" s="176"/>
      <c r="F13" s="177"/>
      <c r="G13" s="177"/>
      <c r="H13" s="176"/>
      <c r="I13" s="176"/>
      <c r="J13" s="176"/>
      <c r="K13" s="176"/>
      <c r="L13" s="176"/>
      <c r="M13" s="178"/>
      <c r="N13" s="174" t="str">
        <f t="shared" ref="N13:N41" si="1">IF(AND(F13&lt;&gt;0,G13&lt;&gt;0),G13-F13,"")</f>
        <v/>
      </c>
      <c r="O13" s="179" t="str">
        <f>IF(AND(I13="x",L13="SR"),Prospectus!$H$90*N13,IF(AND(I13="x",L13="DR"),Prospectus!$H$91*N13,IF(AND(J13="x",L13="SR"),Prospectus!$H$109*N13,IF(AND(J13="x",L13="DR"),Prospectus!$H$110*N13,IF(AND(K13="x",L13="SR"),Prospectus!$H$127*N13,IF(AND(K13="x",L13="DR"),Prospectus!$H$128*N13," "))))))</f>
        <v xml:space="preserve"> </v>
      </c>
      <c r="P13" s="179" t="str">
        <f t="shared" ref="P13:P41" si="2">IF(H13="x",$P$11,IF(I13="x","",IF(J13="x","",IF(K13="x","",""))))</f>
        <v/>
      </c>
      <c r="Q13" s="179" t="str">
        <f t="shared" si="0"/>
        <v/>
      </c>
      <c r="T13" s="3" t="str">
        <f t="shared" ref="T13:T44" si="3">$B13&amp;" "&amp;$C13</f>
        <v xml:space="preserve"> </v>
      </c>
    </row>
    <row r="14" spans="1:22" ht="19.5" customHeight="1">
      <c r="A14" s="174">
        <v>3</v>
      </c>
      <c r="B14" s="175"/>
      <c r="C14" s="175"/>
      <c r="D14" s="176"/>
      <c r="E14" s="176"/>
      <c r="F14" s="177"/>
      <c r="G14" s="177"/>
      <c r="H14" s="176"/>
      <c r="I14" s="176"/>
      <c r="J14" s="176"/>
      <c r="K14" s="176"/>
      <c r="L14" s="176"/>
      <c r="M14" s="178"/>
      <c r="N14" s="174" t="str">
        <f t="shared" si="1"/>
        <v/>
      </c>
      <c r="O14" s="179" t="str">
        <f>IF(AND(I14="x",L14="SR"),Prospectus!$H$90*N14,IF(AND(I14="x",L14="DR"),Prospectus!$H$91*N14,IF(AND(J14="x",L14="SR"),Prospectus!$H$109*N14,IF(AND(J14="x",L14="DR"),Prospectus!$H$110*N14,IF(AND(K14="x",L14="SR"),Prospectus!$H$127*N14,IF(AND(K14="x",L14="DR"),Prospectus!$H$128*N14," "))))))</f>
        <v xml:space="preserve"> </v>
      </c>
      <c r="P14" s="179" t="str">
        <f t="shared" si="2"/>
        <v/>
      </c>
      <c r="Q14" s="179" t="str">
        <f t="shared" si="0"/>
        <v/>
      </c>
      <c r="T14" s="3" t="str">
        <f t="shared" si="3"/>
        <v xml:space="preserve"> </v>
      </c>
    </row>
    <row r="15" spans="1:22" ht="19.5" customHeight="1">
      <c r="A15" s="174">
        <v>4</v>
      </c>
      <c r="B15" s="175"/>
      <c r="C15" s="175"/>
      <c r="D15" s="176"/>
      <c r="E15" s="176"/>
      <c r="F15" s="177"/>
      <c r="G15" s="177"/>
      <c r="H15" s="176"/>
      <c r="I15" s="176"/>
      <c r="J15" s="176"/>
      <c r="K15" s="176"/>
      <c r="L15" s="176"/>
      <c r="M15" s="178"/>
      <c r="N15" s="174" t="str">
        <f t="shared" si="1"/>
        <v/>
      </c>
      <c r="O15" s="179" t="str">
        <f>IF(AND(I15="x",L15="SR"),Prospectus!$H$90*N15,IF(AND(I15="x",L15="DR"),Prospectus!$H$91*N15,IF(AND(J15="x",L15="SR"),Prospectus!$H$109*N15,IF(AND(J15="x",L15="DR"),Prospectus!$H$110*N15,IF(AND(K15="x",L15="SR"),Prospectus!$H$127*N15,IF(AND(K15="x",L15="DR"),Prospectus!$H$128*N15," "))))))</f>
        <v xml:space="preserve"> </v>
      </c>
      <c r="P15" s="179" t="str">
        <f t="shared" si="2"/>
        <v/>
      </c>
      <c r="Q15" s="179" t="str">
        <f t="shared" si="0"/>
        <v/>
      </c>
      <c r="T15" s="3" t="str">
        <f t="shared" si="3"/>
        <v xml:space="preserve"> </v>
      </c>
    </row>
    <row r="16" spans="1:22" ht="19.5" customHeight="1">
      <c r="A16" s="174">
        <v>5</v>
      </c>
      <c r="B16" s="175"/>
      <c r="C16" s="175"/>
      <c r="D16" s="176"/>
      <c r="E16" s="176"/>
      <c r="F16" s="177"/>
      <c r="G16" s="177"/>
      <c r="H16" s="176"/>
      <c r="I16" s="176"/>
      <c r="J16" s="176"/>
      <c r="K16" s="176"/>
      <c r="L16" s="176"/>
      <c r="M16" s="178"/>
      <c r="N16" s="174" t="str">
        <f t="shared" si="1"/>
        <v/>
      </c>
      <c r="O16" s="179" t="str">
        <f>IF(AND(I16="x",L16="SR"),Prospectus!$H$90*N16,IF(AND(I16="x",L16="DR"),Prospectus!$H$91*N16,IF(AND(J16="x",L16="SR"),Prospectus!$H$109*N16,IF(AND(J16="x",L16="DR"),Prospectus!$H$110*N16,IF(AND(K16="x",L16="SR"),Prospectus!$H$127*N16,IF(AND(K16="x",L16="DR"),Prospectus!$H$128*N16," "))))))</f>
        <v xml:space="preserve"> </v>
      </c>
      <c r="P16" s="179" t="str">
        <f t="shared" si="2"/>
        <v/>
      </c>
      <c r="Q16" s="179" t="str">
        <f t="shared" si="0"/>
        <v/>
      </c>
      <c r="T16" s="3" t="str">
        <f t="shared" si="3"/>
        <v xml:space="preserve"> </v>
      </c>
    </row>
    <row r="17" spans="1:20" ht="19.5" customHeight="1">
      <c r="A17" s="174">
        <v>6</v>
      </c>
      <c r="B17" s="175"/>
      <c r="C17" s="175"/>
      <c r="D17" s="176"/>
      <c r="E17" s="176"/>
      <c r="F17" s="177"/>
      <c r="G17" s="177"/>
      <c r="H17" s="176"/>
      <c r="I17" s="176"/>
      <c r="J17" s="176"/>
      <c r="K17" s="176"/>
      <c r="L17" s="176"/>
      <c r="M17" s="178"/>
      <c r="N17" s="174" t="str">
        <f t="shared" si="1"/>
        <v/>
      </c>
      <c r="O17" s="179" t="str">
        <f>IF(AND(I17="x",L17="SR"),Prospectus!$H$90*N17,IF(AND(I17="x",L17="DR"),Prospectus!$H$91*N17,IF(AND(J17="x",L17="SR"),Prospectus!$H$109*N17,IF(AND(J17="x",L17="DR"),Prospectus!$H$110*N17,IF(AND(K17="x",L17="SR"),Prospectus!$H$127*N17,IF(AND(K17="x",L17="DR"),Prospectus!$H$128*N17," "))))))</f>
        <v xml:space="preserve"> </v>
      </c>
      <c r="P17" s="179" t="str">
        <f t="shared" si="2"/>
        <v/>
      </c>
      <c r="Q17" s="179" t="str">
        <f t="shared" si="0"/>
        <v/>
      </c>
      <c r="T17" s="3" t="str">
        <f t="shared" si="3"/>
        <v xml:space="preserve"> </v>
      </c>
    </row>
    <row r="18" spans="1:20" ht="19.5" customHeight="1">
      <c r="A18" s="174">
        <v>7</v>
      </c>
      <c r="B18" s="175"/>
      <c r="C18" s="175"/>
      <c r="D18" s="176"/>
      <c r="E18" s="176"/>
      <c r="F18" s="177"/>
      <c r="G18" s="177"/>
      <c r="H18" s="176"/>
      <c r="I18" s="176"/>
      <c r="J18" s="176"/>
      <c r="K18" s="176"/>
      <c r="L18" s="176"/>
      <c r="M18" s="178"/>
      <c r="N18" s="174" t="str">
        <f t="shared" si="1"/>
        <v/>
      </c>
      <c r="O18" s="179" t="str">
        <f>IF(AND(I18="x",L18="SR"),Prospectus!$H$90*N18,IF(AND(I18="x",L18="DR"),Prospectus!$H$91*N18,IF(AND(J18="x",L18="SR"),Prospectus!$H$109*N18,IF(AND(J18="x",L18="DR"),Prospectus!$H$110*N18,IF(AND(K18="x",L18="SR"),Prospectus!$H$127*N18,IF(AND(K18="x",L18="DR"),Prospectus!$H$128*N18," "))))))</f>
        <v xml:space="preserve"> </v>
      </c>
      <c r="P18" s="179" t="str">
        <f t="shared" si="2"/>
        <v/>
      </c>
      <c r="Q18" s="179" t="str">
        <f t="shared" si="0"/>
        <v/>
      </c>
      <c r="T18" s="3" t="str">
        <f t="shared" si="3"/>
        <v xml:space="preserve"> </v>
      </c>
    </row>
    <row r="19" spans="1:20" ht="19.5" customHeight="1">
      <c r="A19" s="174">
        <v>8</v>
      </c>
      <c r="B19" s="175"/>
      <c r="C19" s="175"/>
      <c r="D19" s="176"/>
      <c r="E19" s="176"/>
      <c r="F19" s="177"/>
      <c r="G19" s="177"/>
      <c r="H19" s="176"/>
      <c r="I19" s="176"/>
      <c r="J19" s="176"/>
      <c r="K19" s="176"/>
      <c r="L19" s="176"/>
      <c r="M19" s="178"/>
      <c r="N19" s="174" t="str">
        <f t="shared" si="1"/>
        <v/>
      </c>
      <c r="O19" s="179" t="str">
        <f>IF(AND(I19="x",L19="SR"),Prospectus!$H$90*N19,IF(AND(I19="x",L19="DR"),Prospectus!$H$91*N19,IF(AND(J19="x",L19="SR"),Prospectus!$H$109*N19,IF(AND(J19="x",L19="DR"),Prospectus!$H$110*N19,IF(AND(K19="x",L19="SR"),Prospectus!$H$127*N19,IF(AND(K19="x",L19="DR"),Prospectus!$H$128*N19," "))))))</f>
        <v xml:space="preserve"> </v>
      </c>
      <c r="P19" s="179" t="str">
        <f t="shared" si="2"/>
        <v/>
      </c>
      <c r="Q19" s="179" t="str">
        <f t="shared" si="0"/>
        <v/>
      </c>
      <c r="T19" s="3" t="str">
        <f t="shared" si="3"/>
        <v xml:space="preserve"> </v>
      </c>
    </row>
    <row r="20" spans="1:20" ht="19.5" customHeight="1">
      <c r="A20" s="174">
        <v>9</v>
      </c>
      <c r="B20" s="175"/>
      <c r="C20" s="175"/>
      <c r="D20" s="176"/>
      <c r="E20" s="176"/>
      <c r="F20" s="177"/>
      <c r="G20" s="177"/>
      <c r="H20" s="176"/>
      <c r="I20" s="176"/>
      <c r="J20" s="176"/>
      <c r="K20" s="176"/>
      <c r="L20" s="176"/>
      <c r="M20" s="178"/>
      <c r="N20" s="174" t="str">
        <f t="shared" si="1"/>
        <v/>
      </c>
      <c r="O20" s="179" t="str">
        <f>IF(AND(I20="x",L20="SR"),Prospectus!$H$90*N20,IF(AND(I20="x",L20="DR"),Prospectus!$H$91*N20,IF(AND(J20="x",L20="SR"),Prospectus!$H$109*N20,IF(AND(J20="x",L20="DR"),Prospectus!$H$110*N20,IF(AND(K20="x",L20="SR"),Prospectus!$H$127*N20,IF(AND(K20="x",L20="DR"),Prospectus!$H$128*N20," "))))))</f>
        <v xml:space="preserve"> </v>
      </c>
      <c r="P20" s="179" t="str">
        <f t="shared" si="2"/>
        <v/>
      </c>
      <c r="Q20" s="179" t="str">
        <f t="shared" si="0"/>
        <v/>
      </c>
      <c r="T20" s="3" t="str">
        <f t="shared" si="3"/>
        <v xml:space="preserve"> </v>
      </c>
    </row>
    <row r="21" spans="1:20" ht="19.5" customHeight="1">
      <c r="A21" s="174">
        <v>10</v>
      </c>
      <c r="B21" s="175"/>
      <c r="C21" s="175"/>
      <c r="D21" s="176"/>
      <c r="E21" s="176"/>
      <c r="F21" s="177"/>
      <c r="G21" s="177"/>
      <c r="H21" s="176"/>
      <c r="I21" s="176"/>
      <c r="J21" s="176"/>
      <c r="K21" s="176"/>
      <c r="L21" s="176"/>
      <c r="M21" s="178"/>
      <c r="N21" s="174" t="str">
        <f t="shared" si="1"/>
        <v/>
      </c>
      <c r="O21" s="179" t="str">
        <f>IF(AND(I21="x",L21="SR"),Prospectus!$H$90*N21,IF(AND(I21="x",L21="DR"),Prospectus!$H$91*N21,IF(AND(J21="x",L21="SR"),Prospectus!$H$109*N21,IF(AND(J21="x",L21="DR"),Prospectus!$H$110*N21,IF(AND(K21="x",L21="SR"),Prospectus!$H$127*N21,IF(AND(K21="x",L21="DR"),Prospectus!$H$128*N21," "))))))</f>
        <v xml:space="preserve"> </v>
      </c>
      <c r="P21" s="179" t="str">
        <f t="shared" si="2"/>
        <v/>
      </c>
      <c r="Q21" s="179" t="str">
        <f t="shared" si="0"/>
        <v/>
      </c>
      <c r="T21" s="3" t="str">
        <f t="shared" si="3"/>
        <v xml:space="preserve"> </v>
      </c>
    </row>
    <row r="22" spans="1:20" ht="19.5" customHeight="1">
      <c r="A22" s="174">
        <v>11</v>
      </c>
      <c r="B22" s="175"/>
      <c r="C22" s="175"/>
      <c r="D22" s="176"/>
      <c r="E22" s="176"/>
      <c r="F22" s="177"/>
      <c r="G22" s="177"/>
      <c r="H22" s="176"/>
      <c r="I22" s="176"/>
      <c r="J22" s="176"/>
      <c r="K22" s="176"/>
      <c r="L22" s="176"/>
      <c r="M22" s="178"/>
      <c r="N22" s="174" t="str">
        <f t="shared" si="1"/>
        <v/>
      </c>
      <c r="O22" s="179" t="str">
        <f>IF(AND(I22="x",L22="SR"),Prospectus!$H$90*N22,IF(AND(I22="x",L22="DR"),Prospectus!$H$91*N22,IF(AND(J22="x",L22="SR"),Prospectus!$H$109*N22,IF(AND(J22="x",L22="DR"),Prospectus!$H$110*N22,IF(AND(K22="x",L22="SR"),Prospectus!$H$127*N22,IF(AND(K22="x",L22="DR"),Prospectus!$H$128*N22," "))))))</f>
        <v xml:space="preserve"> </v>
      </c>
      <c r="P22" s="179" t="str">
        <f t="shared" si="2"/>
        <v/>
      </c>
      <c r="Q22" s="179" t="str">
        <f t="shared" si="0"/>
        <v/>
      </c>
      <c r="T22" s="3" t="str">
        <f t="shared" si="3"/>
        <v xml:space="preserve"> </v>
      </c>
    </row>
    <row r="23" spans="1:20" ht="19.5" customHeight="1">
      <c r="A23" s="174">
        <v>12</v>
      </c>
      <c r="B23" s="175"/>
      <c r="C23" s="175"/>
      <c r="D23" s="176"/>
      <c r="E23" s="176"/>
      <c r="F23" s="177"/>
      <c r="G23" s="177"/>
      <c r="H23" s="176"/>
      <c r="I23" s="176"/>
      <c r="J23" s="176"/>
      <c r="K23" s="176"/>
      <c r="L23" s="176"/>
      <c r="M23" s="178"/>
      <c r="N23" s="174" t="str">
        <f t="shared" si="1"/>
        <v/>
      </c>
      <c r="O23" s="179" t="str">
        <f>IF(AND(I23="x",L23="SR"),Prospectus!$H$90*N23,IF(AND(I23="x",L23="DR"),Prospectus!$H$91*N23,IF(AND(J23="x",L23="SR"),Prospectus!$H$109*N23,IF(AND(J23="x",L23="DR"),Prospectus!$H$110*N23,IF(AND(K23="x",L23="SR"),Prospectus!$H$127*N23,IF(AND(K23="x",L23="DR"),Prospectus!$H$128*N23," "))))))</f>
        <v xml:space="preserve"> </v>
      </c>
      <c r="P23" s="179" t="str">
        <f t="shared" si="2"/>
        <v/>
      </c>
      <c r="Q23" s="179" t="str">
        <f t="shared" si="0"/>
        <v/>
      </c>
      <c r="T23" s="3" t="str">
        <f t="shared" si="3"/>
        <v xml:space="preserve"> </v>
      </c>
    </row>
    <row r="24" spans="1:20" ht="19.5" customHeight="1">
      <c r="A24" s="174">
        <v>13</v>
      </c>
      <c r="B24" s="175"/>
      <c r="C24" s="175"/>
      <c r="D24" s="176"/>
      <c r="E24" s="176"/>
      <c r="F24" s="177"/>
      <c r="G24" s="177"/>
      <c r="H24" s="176"/>
      <c r="I24" s="176"/>
      <c r="J24" s="176"/>
      <c r="K24" s="176"/>
      <c r="L24" s="176"/>
      <c r="M24" s="178"/>
      <c r="N24" s="174" t="str">
        <f t="shared" si="1"/>
        <v/>
      </c>
      <c r="O24" s="179" t="str">
        <f>IF(AND(I24="x",L24="SR"),Prospectus!$H$90*N24,IF(AND(I24="x",L24="DR"),Prospectus!$H$91*N24,IF(AND(J24="x",L24="SR"),Prospectus!$H$109*N24,IF(AND(J24="x",L24="DR"),Prospectus!$H$110*N24,IF(AND(K24="x",L24="SR"),Prospectus!$H$127*N24,IF(AND(K24="x",L24="DR"),Prospectus!$H$128*N24," "))))))</f>
        <v xml:space="preserve"> </v>
      </c>
      <c r="P24" s="179" t="str">
        <f t="shared" si="2"/>
        <v/>
      </c>
      <c r="Q24" s="179" t="str">
        <f t="shared" si="0"/>
        <v/>
      </c>
      <c r="T24" s="3" t="str">
        <f t="shared" si="3"/>
        <v xml:space="preserve"> </v>
      </c>
    </row>
    <row r="25" spans="1:20" ht="19.5" customHeight="1">
      <c r="A25" s="174">
        <v>14</v>
      </c>
      <c r="B25" s="175"/>
      <c r="C25" s="175"/>
      <c r="D25" s="176"/>
      <c r="E25" s="176"/>
      <c r="F25" s="177"/>
      <c r="G25" s="177"/>
      <c r="H25" s="176"/>
      <c r="I25" s="176"/>
      <c r="J25" s="176"/>
      <c r="K25" s="176"/>
      <c r="L25" s="176"/>
      <c r="M25" s="178"/>
      <c r="N25" s="174" t="str">
        <f t="shared" si="1"/>
        <v/>
      </c>
      <c r="O25" s="179" t="str">
        <f>IF(AND(I25="x",L25="SR"),Prospectus!$H$90*N25,IF(AND(I25="x",L25="DR"),Prospectus!$H$91*N25,IF(AND(J25="x",L25="SR"),Prospectus!$H$109*N25,IF(AND(J25="x",L25="DR"),Prospectus!$H$110*N25,IF(AND(K25="x",L25="SR"),Prospectus!$H$127*N25,IF(AND(K25="x",L25="DR"),Prospectus!$H$128*N25," "))))))</f>
        <v xml:space="preserve"> </v>
      </c>
      <c r="P25" s="179" t="str">
        <f t="shared" si="2"/>
        <v/>
      </c>
      <c r="Q25" s="179" t="str">
        <f t="shared" si="0"/>
        <v/>
      </c>
      <c r="T25" s="3" t="str">
        <f t="shared" si="3"/>
        <v xml:space="preserve"> </v>
      </c>
    </row>
    <row r="26" spans="1:20" ht="19.5" customHeight="1">
      <c r="A26" s="174">
        <v>15</v>
      </c>
      <c r="B26" s="175"/>
      <c r="C26" s="175"/>
      <c r="D26" s="176"/>
      <c r="E26" s="176"/>
      <c r="F26" s="177"/>
      <c r="G26" s="177"/>
      <c r="H26" s="176"/>
      <c r="I26" s="176"/>
      <c r="J26" s="176"/>
      <c r="K26" s="176"/>
      <c r="L26" s="176"/>
      <c r="M26" s="178"/>
      <c r="N26" s="174" t="str">
        <f t="shared" si="1"/>
        <v/>
      </c>
      <c r="O26" s="179" t="str">
        <f>IF(AND(I26="x",L26="SR"),Prospectus!$H$90*N26,IF(AND(I26="x",L26="DR"),Prospectus!$H$91*N26,IF(AND(J26="x",L26="SR"),Prospectus!$H$109*N26,IF(AND(J26="x",L26="DR"),Prospectus!$H$110*N26,IF(AND(K26="x",L26="SR"),Prospectus!$H$127*N26,IF(AND(K26="x",L26="DR"),Prospectus!$H$128*N26," "))))))</f>
        <v xml:space="preserve"> </v>
      </c>
      <c r="P26" s="179" t="str">
        <f t="shared" si="2"/>
        <v/>
      </c>
      <c r="Q26" s="179" t="str">
        <f t="shared" si="0"/>
        <v/>
      </c>
      <c r="T26" s="3" t="str">
        <f t="shared" si="3"/>
        <v xml:space="preserve"> </v>
      </c>
    </row>
    <row r="27" spans="1:20" ht="19.5" customHeight="1">
      <c r="A27" s="174">
        <v>16</v>
      </c>
      <c r="B27" s="175"/>
      <c r="C27" s="175"/>
      <c r="D27" s="176"/>
      <c r="E27" s="176"/>
      <c r="F27" s="177"/>
      <c r="G27" s="177"/>
      <c r="H27" s="176"/>
      <c r="I27" s="176"/>
      <c r="J27" s="176"/>
      <c r="K27" s="176"/>
      <c r="L27" s="176"/>
      <c r="M27" s="178"/>
      <c r="N27" s="174" t="str">
        <f t="shared" si="1"/>
        <v/>
      </c>
      <c r="O27" s="179" t="str">
        <f>IF(AND(I27="x",L27="SR"),Prospectus!$H$90*N27,IF(AND(I27="x",L27="DR"),Prospectus!$H$91*N27,IF(AND(J27="x",L27="SR"),Prospectus!$H$109*N27,IF(AND(J27="x",L27="DR"),Prospectus!$H$110*N27,IF(AND(K27="x",L27="SR"),Prospectus!$H$127*N27,IF(AND(K27="x",L27="DR"),Prospectus!$H$128*N27," "))))))</f>
        <v xml:space="preserve"> </v>
      </c>
      <c r="P27" s="179" t="str">
        <f t="shared" si="2"/>
        <v/>
      </c>
      <c r="Q27" s="179" t="str">
        <f t="shared" si="0"/>
        <v/>
      </c>
      <c r="T27" s="3" t="str">
        <f t="shared" si="3"/>
        <v xml:space="preserve"> </v>
      </c>
    </row>
    <row r="28" spans="1:20" ht="19.5" customHeight="1">
      <c r="A28" s="174">
        <v>17</v>
      </c>
      <c r="B28" s="175"/>
      <c r="C28" s="175"/>
      <c r="D28" s="176"/>
      <c r="E28" s="176"/>
      <c r="F28" s="177"/>
      <c r="G28" s="177"/>
      <c r="H28" s="176"/>
      <c r="I28" s="176"/>
      <c r="J28" s="176"/>
      <c r="K28" s="176"/>
      <c r="L28" s="176"/>
      <c r="M28" s="178"/>
      <c r="N28" s="174" t="str">
        <f t="shared" si="1"/>
        <v/>
      </c>
      <c r="O28" s="179" t="str">
        <f>IF(AND(I28="x",L28="SR"),Prospectus!$H$90*N28,IF(AND(I28="x",L28="DR"),Prospectus!$H$91*N28,IF(AND(J28="x",L28="SR"),Prospectus!$H$109*N28,IF(AND(J28="x",L28="DR"),Prospectus!$H$110*N28,IF(AND(K28="x",L28="SR"),Prospectus!$H$127*N28,IF(AND(K28="x",L28="DR"),Prospectus!$H$128*N28," "))))))</f>
        <v xml:space="preserve"> </v>
      </c>
      <c r="P28" s="179" t="str">
        <f t="shared" si="2"/>
        <v/>
      </c>
      <c r="Q28" s="179" t="str">
        <f t="shared" si="0"/>
        <v/>
      </c>
      <c r="T28" s="3" t="str">
        <f t="shared" si="3"/>
        <v xml:space="preserve"> </v>
      </c>
    </row>
    <row r="29" spans="1:20" ht="19.5" customHeight="1">
      <c r="A29" s="174">
        <v>18</v>
      </c>
      <c r="B29" s="175"/>
      <c r="C29" s="175"/>
      <c r="D29" s="176"/>
      <c r="E29" s="176"/>
      <c r="F29" s="177"/>
      <c r="G29" s="177"/>
      <c r="H29" s="176"/>
      <c r="I29" s="176"/>
      <c r="J29" s="176"/>
      <c r="K29" s="176"/>
      <c r="L29" s="176"/>
      <c r="M29" s="178"/>
      <c r="N29" s="174" t="str">
        <f t="shared" si="1"/>
        <v/>
      </c>
      <c r="O29" s="179" t="str">
        <f>IF(AND(I29="x",L29="SR"),Prospectus!$H$90*N29,IF(AND(I29="x",L29="DR"),Prospectus!$H$91*N29,IF(AND(J29="x",L29="SR"),Prospectus!$H$109*N29,IF(AND(J29="x",L29="DR"),Prospectus!$H$110*N29,IF(AND(K29="x",L29="SR"),Prospectus!$H$127*N29,IF(AND(K29="x",L29="DR"),Prospectus!$H$128*N29," "))))))</f>
        <v xml:space="preserve"> </v>
      </c>
      <c r="P29" s="179" t="str">
        <f t="shared" si="2"/>
        <v/>
      </c>
      <c r="Q29" s="179" t="str">
        <f t="shared" si="0"/>
        <v/>
      </c>
      <c r="T29" s="3" t="str">
        <f t="shared" si="3"/>
        <v xml:space="preserve"> </v>
      </c>
    </row>
    <row r="30" spans="1:20" ht="19.5" customHeight="1">
      <c r="A30" s="174">
        <v>19</v>
      </c>
      <c r="B30" s="175"/>
      <c r="C30" s="175"/>
      <c r="D30" s="176"/>
      <c r="E30" s="176"/>
      <c r="F30" s="177"/>
      <c r="G30" s="177"/>
      <c r="H30" s="176"/>
      <c r="I30" s="176"/>
      <c r="J30" s="176"/>
      <c r="K30" s="176"/>
      <c r="L30" s="176"/>
      <c r="M30" s="178"/>
      <c r="N30" s="174" t="str">
        <f t="shared" si="1"/>
        <v/>
      </c>
      <c r="O30" s="179" t="str">
        <f>IF(AND(I30="x",L30="SR"),Prospectus!$H$90*N30,IF(AND(I30="x",L30="DR"),Prospectus!$H$91*N30,IF(AND(J30="x",L30="SR"),Prospectus!$H$109*N30,IF(AND(J30="x",L30="DR"),Prospectus!$H$110*N30,IF(AND(K30="x",L30="SR"),Prospectus!$H$127*N30,IF(AND(K30="x",L30="DR"),Prospectus!$H$128*N30," "))))))</f>
        <v xml:space="preserve"> </v>
      </c>
      <c r="P30" s="179" t="str">
        <f t="shared" si="2"/>
        <v/>
      </c>
      <c r="Q30" s="179" t="str">
        <f t="shared" si="0"/>
        <v/>
      </c>
      <c r="T30" s="3" t="str">
        <f t="shared" si="3"/>
        <v xml:space="preserve"> </v>
      </c>
    </row>
    <row r="31" spans="1:20" ht="19.5" customHeight="1">
      <c r="A31" s="174">
        <v>20</v>
      </c>
      <c r="B31" s="175"/>
      <c r="C31" s="175"/>
      <c r="D31" s="176"/>
      <c r="E31" s="176"/>
      <c r="F31" s="177"/>
      <c r="G31" s="177"/>
      <c r="H31" s="176"/>
      <c r="I31" s="176"/>
      <c r="J31" s="176"/>
      <c r="K31" s="176"/>
      <c r="L31" s="176"/>
      <c r="M31" s="178"/>
      <c r="N31" s="174" t="str">
        <f t="shared" si="1"/>
        <v/>
      </c>
      <c r="O31" s="179" t="str">
        <f>IF(AND(I31="x",L31="SR"),Prospectus!$H$90*N31,IF(AND(I31="x",L31="DR"),Prospectus!$H$91*N31,IF(AND(J31="x",L31="SR"),Prospectus!$H$109*N31,IF(AND(J31="x",L31="DR"),Prospectus!$H$110*N31,IF(AND(K31="x",L31="SR"),Prospectus!$H$127*N31,IF(AND(K31="x",L31="DR"),Prospectus!$H$128*N31," "))))))</f>
        <v xml:space="preserve"> </v>
      </c>
      <c r="P31" s="179" t="str">
        <f t="shared" si="2"/>
        <v/>
      </c>
      <c r="Q31" s="179" t="str">
        <f t="shared" si="0"/>
        <v/>
      </c>
      <c r="T31" s="3" t="str">
        <f t="shared" si="3"/>
        <v xml:space="preserve"> </v>
      </c>
    </row>
    <row r="32" spans="1:20" ht="19.5" customHeight="1">
      <c r="A32" s="174">
        <v>21</v>
      </c>
      <c r="B32" s="175"/>
      <c r="C32" s="175"/>
      <c r="D32" s="176"/>
      <c r="E32" s="176"/>
      <c r="F32" s="177"/>
      <c r="G32" s="177"/>
      <c r="H32" s="176"/>
      <c r="I32" s="176"/>
      <c r="J32" s="176"/>
      <c r="K32" s="176"/>
      <c r="L32" s="176"/>
      <c r="M32" s="178"/>
      <c r="N32" s="174" t="str">
        <f t="shared" si="1"/>
        <v/>
      </c>
      <c r="O32" s="179" t="str">
        <f>IF(AND(I32="x",L32="SR"),Prospectus!$H$90*N32,IF(AND(I32="x",L32="DR"),Prospectus!$H$91*N32,IF(AND(J32="x",L32="SR"),Prospectus!$H$109*N32,IF(AND(J32="x",L32="DR"),Prospectus!$H$110*N32,IF(AND(K32="x",L32="SR"),Prospectus!$H$127*N32,IF(AND(K32="x",L32="DR"),Prospectus!$H$128*N32," "))))))</f>
        <v xml:space="preserve"> </v>
      </c>
      <c r="P32" s="179" t="str">
        <f t="shared" si="2"/>
        <v/>
      </c>
      <c r="Q32" s="179" t="str">
        <f t="shared" si="0"/>
        <v/>
      </c>
      <c r="T32" s="3" t="str">
        <f t="shared" si="3"/>
        <v xml:space="preserve"> </v>
      </c>
    </row>
    <row r="33" spans="1:20" ht="19.5" customHeight="1">
      <c r="A33" s="174">
        <v>22</v>
      </c>
      <c r="B33" s="175"/>
      <c r="C33" s="175"/>
      <c r="D33" s="176"/>
      <c r="E33" s="176"/>
      <c r="F33" s="177"/>
      <c r="G33" s="177"/>
      <c r="H33" s="176"/>
      <c r="I33" s="176"/>
      <c r="J33" s="176"/>
      <c r="K33" s="176"/>
      <c r="L33" s="176"/>
      <c r="M33" s="178"/>
      <c r="N33" s="174" t="str">
        <f t="shared" si="1"/>
        <v/>
      </c>
      <c r="O33" s="179" t="str">
        <f>IF(AND(I33="x",L33="SR"),Prospectus!$H$90*N33,IF(AND(I33="x",L33="DR"),Prospectus!$H$91*N33,IF(AND(J33="x",L33="SR"),Prospectus!$H$109*N33,IF(AND(J33="x",L33="DR"),Prospectus!$H$110*N33,IF(AND(K33="x",L33="SR"),Prospectus!$H$127*N33,IF(AND(K33="x",L33="DR"),Prospectus!$H$128*N33," "))))))</f>
        <v xml:space="preserve"> </v>
      </c>
      <c r="P33" s="179" t="str">
        <f t="shared" si="2"/>
        <v/>
      </c>
      <c r="Q33" s="179" t="str">
        <f t="shared" si="0"/>
        <v/>
      </c>
      <c r="T33" s="3" t="str">
        <f t="shared" si="3"/>
        <v xml:space="preserve"> </v>
      </c>
    </row>
    <row r="34" spans="1:20" ht="19.5" customHeight="1">
      <c r="A34" s="174">
        <v>23</v>
      </c>
      <c r="B34" s="175"/>
      <c r="C34" s="175"/>
      <c r="D34" s="176"/>
      <c r="E34" s="176"/>
      <c r="F34" s="177"/>
      <c r="G34" s="177"/>
      <c r="H34" s="176"/>
      <c r="I34" s="176"/>
      <c r="J34" s="176"/>
      <c r="K34" s="176"/>
      <c r="L34" s="176"/>
      <c r="M34" s="178"/>
      <c r="N34" s="174" t="str">
        <f t="shared" si="1"/>
        <v/>
      </c>
      <c r="O34" s="179" t="str">
        <f>IF(AND(I34="x",L34="SR"),Prospectus!$H$90*N34,IF(AND(I34="x",L34="DR"),Prospectus!$H$91*N34,IF(AND(J34="x",L34="SR"),Prospectus!$H$109*N34,IF(AND(J34="x",L34="DR"),Prospectus!$H$110*N34,IF(AND(K34="x",L34="SR"),Prospectus!$H$127*N34,IF(AND(K34="x",L34="DR"),Prospectus!$H$128*N34," "))))))</f>
        <v xml:space="preserve"> </v>
      </c>
      <c r="P34" s="179" t="str">
        <f t="shared" si="2"/>
        <v/>
      </c>
      <c r="Q34" s="179" t="str">
        <f t="shared" si="0"/>
        <v/>
      </c>
      <c r="T34" s="3" t="str">
        <f t="shared" si="3"/>
        <v xml:space="preserve"> </v>
      </c>
    </row>
    <row r="35" spans="1:20" ht="19.5" customHeight="1">
      <c r="A35" s="174">
        <v>24</v>
      </c>
      <c r="B35" s="175"/>
      <c r="C35" s="175"/>
      <c r="D35" s="176"/>
      <c r="E35" s="176"/>
      <c r="F35" s="177"/>
      <c r="G35" s="177"/>
      <c r="H35" s="176"/>
      <c r="I35" s="176"/>
      <c r="J35" s="176"/>
      <c r="K35" s="176"/>
      <c r="L35" s="176"/>
      <c r="M35" s="178"/>
      <c r="N35" s="174" t="str">
        <f t="shared" si="1"/>
        <v/>
      </c>
      <c r="O35" s="179" t="str">
        <f>IF(AND(I35="x",L35="SR"),Prospectus!$H$90*N35,IF(AND(I35="x",L35="DR"),Prospectus!$H$91*N35,IF(AND(J35="x",L35="SR"),Prospectus!$H$109*N35,IF(AND(J35="x",L35="DR"),Prospectus!$H$110*N35,IF(AND(K35="x",L35="SR"),Prospectus!$H$127*N35,IF(AND(K35="x",L35="DR"),Prospectus!$H$128*N35," "))))))</f>
        <v xml:space="preserve"> </v>
      </c>
      <c r="P35" s="179" t="str">
        <f t="shared" si="2"/>
        <v/>
      </c>
      <c r="Q35" s="179" t="str">
        <f t="shared" si="0"/>
        <v/>
      </c>
      <c r="T35" s="3" t="str">
        <f t="shared" si="3"/>
        <v xml:space="preserve"> </v>
      </c>
    </row>
    <row r="36" spans="1:20" ht="19.5" customHeight="1">
      <c r="A36" s="174">
        <v>25</v>
      </c>
      <c r="B36" s="175"/>
      <c r="C36" s="175"/>
      <c r="D36" s="176"/>
      <c r="E36" s="176"/>
      <c r="F36" s="177"/>
      <c r="G36" s="177"/>
      <c r="H36" s="176"/>
      <c r="I36" s="176"/>
      <c r="J36" s="176"/>
      <c r="K36" s="176"/>
      <c r="L36" s="176"/>
      <c r="M36" s="178"/>
      <c r="N36" s="174" t="str">
        <f t="shared" si="1"/>
        <v/>
      </c>
      <c r="O36" s="179" t="str">
        <f>IF(AND(I36="x",L36="SR"),Prospectus!$H$90*N36,IF(AND(I36="x",L36="DR"),Prospectus!$H$91*N36,IF(AND(J36="x",L36="SR"),Prospectus!$H$109*N36,IF(AND(J36="x",L36="DR"),Prospectus!$H$110*N36,IF(AND(K36="x",L36="SR"),Prospectus!$H$127*N36,IF(AND(K36="x",L36="DR"),Prospectus!$H$128*N36," "))))))</f>
        <v xml:space="preserve"> </v>
      </c>
      <c r="P36" s="179" t="str">
        <f t="shared" si="2"/>
        <v/>
      </c>
      <c r="Q36" s="179" t="str">
        <f t="shared" si="0"/>
        <v/>
      </c>
      <c r="T36" s="3" t="str">
        <f t="shared" si="3"/>
        <v xml:space="preserve"> </v>
      </c>
    </row>
    <row r="37" spans="1:20" ht="19.5" customHeight="1">
      <c r="A37" s="174">
        <v>26</v>
      </c>
      <c r="B37" s="175"/>
      <c r="C37" s="175"/>
      <c r="D37" s="176"/>
      <c r="E37" s="176"/>
      <c r="F37" s="177"/>
      <c r="G37" s="177"/>
      <c r="H37" s="176"/>
      <c r="I37" s="176"/>
      <c r="J37" s="176"/>
      <c r="K37" s="176"/>
      <c r="L37" s="176"/>
      <c r="M37" s="178"/>
      <c r="N37" s="174" t="str">
        <f t="shared" si="1"/>
        <v/>
      </c>
      <c r="O37" s="179" t="str">
        <f>IF(AND(I37="x",L37="SR"),Prospectus!$H$90*N37,IF(AND(I37="x",L37="DR"),Prospectus!$H$91*N37,IF(AND(J37="x",L37="SR"),Prospectus!$H$109*N37,IF(AND(J37="x",L37="DR"),Prospectus!$H$110*N37,IF(AND(K37="x",L37="SR"),Prospectus!$H$127*N37,IF(AND(K37="x",L37="DR"),Prospectus!$H$128*N37," "))))))</f>
        <v xml:space="preserve"> </v>
      </c>
      <c r="P37" s="179" t="str">
        <f t="shared" si="2"/>
        <v/>
      </c>
      <c r="Q37" s="179" t="str">
        <f t="shared" si="0"/>
        <v/>
      </c>
      <c r="T37" s="3" t="str">
        <f t="shared" si="3"/>
        <v xml:space="preserve"> </v>
      </c>
    </row>
    <row r="38" spans="1:20" ht="19.5" customHeight="1">
      <c r="A38" s="174">
        <v>27</v>
      </c>
      <c r="B38" s="175"/>
      <c r="C38" s="175"/>
      <c r="D38" s="176"/>
      <c r="E38" s="176"/>
      <c r="F38" s="177"/>
      <c r="G38" s="177"/>
      <c r="H38" s="176"/>
      <c r="I38" s="176"/>
      <c r="J38" s="176"/>
      <c r="K38" s="176"/>
      <c r="L38" s="176"/>
      <c r="M38" s="178"/>
      <c r="N38" s="174" t="str">
        <f t="shared" si="1"/>
        <v/>
      </c>
      <c r="O38" s="179" t="str">
        <f>IF(AND(I38="x",L38="SR"),Prospectus!$H$90*N38,IF(AND(I38="x",L38="DR"),Prospectus!$H$91*N38,IF(AND(J38="x",L38="SR"),Prospectus!$H$109*N38,IF(AND(J38="x",L38="DR"),Prospectus!$H$110*N38,IF(AND(K38="x",L38="SR"),Prospectus!$H$127*N38,IF(AND(K38="x",L38="DR"),Prospectus!$H$128*N38," "))))))</f>
        <v xml:space="preserve"> </v>
      </c>
      <c r="P38" s="179" t="str">
        <f t="shared" si="2"/>
        <v/>
      </c>
      <c r="Q38" s="179" t="str">
        <f t="shared" si="0"/>
        <v/>
      </c>
      <c r="T38" s="3" t="str">
        <f t="shared" si="3"/>
        <v xml:space="preserve"> </v>
      </c>
    </row>
    <row r="39" spans="1:20" ht="19.5" customHeight="1">
      <c r="A39" s="174">
        <v>28</v>
      </c>
      <c r="B39" s="175"/>
      <c r="C39" s="175"/>
      <c r="D39" s="176"/>
      <c r="E39" s="176"/>
      <c r="F39" s="177"/>
      <c r="G39" s="177"/>
      <c r="H39" s="176"/>
      <c r="I39" s="176"/>
      <c r="J39" s="176"/>
      <c r="K39" s="176"/>
      <c r="L39" s="176"/>
      <c r="M39" s="178"/>
      <c r="N39" s="174" t="str">
        <f t="shared" si="1"/>
        <v/>
      </c>
      <c r="O39" s="179" t="str">
        <f>IF(AND(I39="x",L39="SR"),Prospectus!$H$90*N39,IF(AND(I39="x",L39="DR"),Prospectus!$H$91*N39,IF(AND(J39="x",L39="SR"),Prospectus!$H$109*N39,IF(AND(J39="x",L39="DR"),Prospectus!$H$110*N39,IF(AND(K39="x",L39="SR"),Prospectus!$H$127*N39,IF(AND(K39="x",L39="DR"),Prospectus!$H$128*N39," "))))))</f>
        <v xml:space="preserve"> </v>
      </c>
      <c r="P39" s="179" t="str">
        <f t="shared" si="2"/>
        <v/>
      </c>
      <c r="Q39" s="179" t="str">
        <f t="shared" si="0"/>
        <v/>
      </c>
      <c r="T39" s="3" t="str">
        <f t="shared" si="3"/>
        <v xml:space="preserve"> </v>
      </c>
    </row>
    <row r="40" spans="1:20" ht="19.5" customHeight="1">
      <c r="A40" s="174">
        <v>29</v>
      </c>
      <c r="B40" s="175"/>
      <c r="C40" s="175"/>
      <c r="D40" s="176"/>
      <c r="E40" s="176"/>
      <c r="F40" s="177"/>
      <c r="G40" s="177"/>
      <c r="H40" s="176"/>
      <c r="I40" s="176"/>
      <c r="J40" s="176"/>
      <c r="K40" s="176"/>
      <c r="L40" s="176"/>
      <c r="M40" s="178"/>
      <c r="N40" s="174" t="str">
        <f t="shared" si="1"/>
        <v/>
      </c>
      <c r="O40" s="179" t="str">
        <f>IF(AND(I40="x",L40="SR"),Prospectus!$H$90*N40,IF(AND(I40="x",L40="DR"),Prospectus!$H$91*N40,IF(AND(J40="x",L40="SR"),Prospectus!$H$109*N40,IF(AND(J40="x",L40="DR"),Prospectus!$H$110*N40,IF(AND(K40="x",L40="SR"),Prospectus!$H$127*N40,IF(AND(K40="x",L40="DR"),Prospectus!$H$128*N40," "))))))</f>
        <v xml:space="preserve"> </v>
      </c>
      <c r="P40" s="179" t="str">
        <f t="shared" si="2"/>
        <v/>
      </c>
      <c r="Q40" s="179" t="str">
        <f t="shared" si="0"/>
        <v/>
      </c>
      <c r="T40" s="3" t="str">
        <f t="shared" si="3"/>
        <v xml:space="preserve"> </v>
      </c>
    </row>
    <row r="41" spans="1:20" ht="19.5" customHeight="1">
      <c r="A41" s="174">
        <v>30</v>
      </c>
      <c r="B41" s="175"/>
      <c r="C41" s="175"/>
      <c r="D41" s="176"/>
      <c r="E41" s="176"/>
      <c r="F41" s="177"/>
      <c r="G41" s="177"/>
      <c r="H41" s="176"/>
      <c r="I41" s="176"/>
      <c r="J41" s="176"/>
      <c r="K41" s="176"/>
      <c r="L41" s="176"/>
      <c r="M41" s="178"/>
      <c r="N41" s="174" t="str">
        <f t="shared" si="1"/>
        <v/>
      </c>
      <c r="O41" s="179" t="str">
        <f>IF(AND(I41="x",L41="SR"),Prospectus!$H$90*N41,IF(AND(I41="x",L41="DR"),Prospectus!$H$91*N41,IF(AND(J41="x",L41="SR"),Prospectus!$H$109*N41,IF(AND(J41="x",L41="DR"),Prospectus!$H$110*N41,IF(AND(K41="x",L41="SR"),Prospectus!$H$127*N41,IF(AND(K41="x",L41="DR"),Prospectus!$H$128*N41," "))))))</f>
        <v xml:space="preserve"> </v>
      </c>
      <c r="P41" s="179" t="str">
        <f t="shared" si="2"/>
        <v/>
      </c>
      <c r="Q41" s="179" t="str">
        <f t="shared" si="0"/>
        <v/>
      </c>
      <c r="T41" s="3" t="str">
        <f t="shared" si="3"/>
        <v xml:space="preserve"> </v>
      </c>
    </row>
    <row r="42" spans="1:20" ht="19.5" customHeight="1" thickBot="1">
      <c r="A42" s="686" t="s">
        <v>135</v>
      </c>
      <c r="B42" s="686"/>
      <c r="C42" s="686"/>
      <c r="D42" s="686"/>
      <c r="E42" s="686"/>
      <c r="F42" s="686"/>
      <c r="G42" s="686"/>
      <c r="H42" s="686"/>
      <c r="I42" s="686"/>
      <c r="J42" s="686"/>
      <c r="K42" s="686"/>
      <c r="L42" s="686"/>
      <c r="M42" s="686"/>
      <c r="N42" s="686"/>
      <c r="O42" s="180" t="e">
        <f>SUM(O12:O41)</f>
        <v>#VALUE!</v>
      </c>
      <c r="P42" s="180">
        <f>SUM(P12:P41)</f>
        <v>0</v>
      </c>
      <c r="Q42" s="181">
        <f>SUM(Q12:Q41)</f>
        <v>0</v>
      </c>
      <c r="T42" s="3" t="str">
        <f t="shared" si="3"/>
        <v xml:space="preserve"> </v>
      </c>
    </row>
    <row r="43" spans="1:20" ht="19.5" customHeight="1" thickBot="1">
      <c r="A43" s="686" t="s">
        <v>136</v>
      </c>
      <c r="B43" s="686"/>
      <c r="C43" s="686"/>
      <c r="D43" s="686"/>
      <c r="E43" s="686"/>
      <c r="F43" s="686"/>
      <c r="G43" s="686"/>
      <c r="H43" s="686"/>
      <c r="I43" s="686"/>
      <c r="J43" s="686"/>
      <c r="K43" s="686"/>
      <c r="L43" s="686"/>
      <c r="M43" s="686"/>
      <c r="N43" s="686"/>
      <c r="O43" s="687" t="e">
        <f>O42+P42+Q42</f>
        <v>#VALUE!</v>
      </c>
      <c r="P43" s="688"/>
      <c r="Q43" s="183" t="str">
        <f>'PLEASE FILL IN HERE FIRST!!!'!B43</f>
        <v>US $</v>
      </c>
      <c r="T43" s="3" t="str">
        <f t="shared" si="3"/>
        <v xml:space="preserve"> </v>
      </c>
    </row>
    <row r="44" spans="1:20" ht="19.5" customHeight="1">
      <c r="A44" s="681" t="s">
        <v>318</v>
      </c>
      <c r="B44" s="681"/>
      <c r="C44" s="681"/>
      <c r="D44" s="681"/>
      <c r="E44" s="681"/>
      <c r="F44" s="681"/>
      <c r="G44" s="184"/>
      <c r="H44" s="184"/>
      <c r="I44" s="184"/>
      <c r="J44" s="184"/>
      <c r="K44" s="185"/>
      <c r="L44" s="185"/>
      <c r="M44" s="185"/>
      <c r="N44" s="166"/>
      <c r="O44" s="167"/>
      <c r="P44" s="167"/>
      <c r="Q44" s="65"/>
      <c r="T44" s="3" t="str">
        <f t="shared" si="3"/>
        <v xml:space="preserve"> </v>
      </c>
    </row>
    <row r="45" spans="1:20" ht="15">
      <c r="A45" s="186" t="s">
        <v>137</v>
      </c>
      <c r="B45" s="186"/>
      <c r="C45" s="186"/>
      <c r="D45" s="168"/>
      <c r="E45" s="168"/>
      <c r="F45" s="168"/>
      <c r="G45" s="168"/>
      <c r="H45" s="168"/>
      <c r="I45" s="168"/>
      <c r="J45" s="168"/>
      <c r="K45" s="168"/>
      <c r="L45" s="168"/>
      <c r="M45" s="168"/>
      <c r="N45" s="18"/>
      <c r="O45" s="18"/>
      <c r="P45" s="18"/>
    </row>
    <row r="46" spans="1:20" ht="15">
      <c r="A46" s="186"/>
      <c r="B46" s="680" t="s">
        <v>319</v>
      </c>
      <c r="C46" s="680"/>
      <c r="D46" s="680"/>
      <c r="E46" s="680"/>
      <c r="F46" s="186"/>
      <c r="G46" s="186"/>
      <c r="H46" s="186"/>
      <c r="I46" s="186"/>
      <c r="J46" s="186"/>
      <c r="K46" s="186"/>
      <c r="L46" s="186"/>
      <c r="M46" s="186"/>
    </row>
    <row r="47" spans="1:20" ht="15" customHeight="1">
      <c r="A47" s="187" t="s">
        <v>108</v>
      </c>
      <c r="B47" s="186"/>
      <c r="C47" s="186"/>
      <c r="D47" s="168"/>
      <c r="E47" s="186"/>
      <c r="F47" s="675">
        <f>'PLEASE FILL IN HERE FIRST!!!'!B33</f>
        <v>43613</v>
      </c>
      <c r="G47" s="675"/>
      <c r="H47" s="675"/>
      <c r="I47" s="675"/>
      <c r="J47" s="675"/>
      <c r="K47" s="675"/>
      <c r="L47" s="675"/>
      <c r="M47" s="186"/>
    </row>
    <row r="48" spans="1:20" ht="15">
      <c r="A48" s="683" t="str">
        <f>'PLEASE FILL IN HERE FIRST!!!'!B23</f>
        <v>Japan Table Tennis Association (JTTA)</v>
      </c>
      <c r="B48" s="683"/>
      <c r="C48" s="683"/>
      <c r="D48" s="683"/>
      <c r="E48" s="683"/>
      <c r="F48" s="676"/>
      <c r="G48" s="676"/>
      <c r="H48" s="676"/>
      <c r="I48" s="676"/>
      <c r="J48" s="676"/>
      <c r="K48" s="676"/>
      <c r="L48" s="676"/>
      <c r="M48" s="186"/>
    </row>
    <row r="49" spans="1:22" s="25" customFormat="1" ht="15">
      <c r="A49" s="186"/>
      <c r="B49" s="168" t="s">
        <v>107</v>
      </c>
      <c r="C49" s="682" t="str">
        <f>'PLEASE FILL IN HERE FIRST!!!'!B27</f>
        <v>81 3 3481 2373</v>
      </c>
      <c r="D49" s="682"/>
      <c r="E49" s="187" t="s">
        <v>101</v>
      </c>
      <c r="F49" s="597"/>
      <c r="G49" s="598"/>
      <c r="H49" s="598"/>
      <c r="I49" s="598"/>
      <c r="J49" s="598"/>
      <c r="K49" s="598"/>
      <c r="L49" s="598"/>
      <c r="M49" s="599"/>
      <c r="T49" s="3"/>
      <c r="U49" s="18"/>
      <c r="V49" s="16"/>
    </row>
    <row r="50" spans="1:22" s="25" customFormat="1" ht="15">
      <c r="A50" s="168" t="s">
        <v>203</v>
      </c>
      <c r="B50" s="677" t="str">
        <f>Prospectus!E13</f>
        <v>international@jtta.or.jp</v>
      </c>
      <c r="C50" s="678"/>
      <c r="D50" s="678"/>
      <c r="E50" s="679"/>
      <c r="F50" s="600"/>
      <c r="G50" s="601"/>
      <c r="H50" s="601"/>
      <c r="I50" s="601"/>
      <c r="J50" s="601"/>
      <c r="K50" s="601"/>
      <c r="L50" s="601"/>
      <c r="M50" s="602"/>
      <c r="T50" s="3"/>
      <c r="U50" s="18"/>
      <c r="V50" s="16"/>
    </row>
  </sheetData>
  <sheetProtection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Travel_!$AC$1:$AC$3</xm:f>
          </x14:formula1>
          <xm:sqref>L12:L41</xm:sqref>
        </x14:dataValidation>
      </x14:dataValidation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defaultColWidth="11.42578125" defaultRowHeight="12.75"/>
  <cols>
    <col min="1" max="1" width="17.42578125" customWidth="1"/>
    <col min="2" max="2" width="14.28515625" customWidth="1"/>
    <col min="3" max="3" width="17.42578125" customWidth="1"/>
    <col min="4" max="4" width="6.42578125" customWidth="1"/>
    <col min="5" max="5" width="10.28515625" bestFit="1" customWidth="1"/>
    <col min="6" max="6" width="11.140625" bestFit="1" customWidth="1"/>
    <col min="7" max="7" width="20.140625" bestFit="1" customWidth="1"/>
    <col min="8" max="8" width="11.28515625" bestFit="1" customWidth="1"/>
    <col min="9" max="9" width="8.28515625" bestFit="1" customWidth="1"/>
    <col min="10" max="10" width="10" bestFit="1" customWidth="1"/>
    <col min="11" max="11" width="15.42578125" bestFit="1" customWidth="1"/>
    <col min="12" max="12" width="11.28515625" bestFit="1" customWidth="1"/>
    <col min="13" max="13" width="11.28515625" customWidth="1"/>
    <col min="27" max="27" width="11.42578125" style="18"/>
    <col min="30" max="30" width="11.42578125" style="18"/>
  </cols>
  <sheetData>
    <row r="1" spans="1:30" ht="24.75">
      <c r="A1" s="639" t="str">
        <f>Accommodation_!A1</f>
        <v>SEAMASTER 2019 ITTF World Tour Platinum</v>
      </c>
      <c r="B1" s="639"/>
      <c r="C1" s="639"/>
      <c r="D1" s="639"/>
      <c r="E1" s="639"/>
      <c r="F1" s="639"/>
      <c r="G1" s="639"/>
      <c r="H1" s="639"/>
      <c r="I1" s="639"/>
      <c r="J1" s="639"/>
      <c r="K1" s="639"/>
      <c r="L1" s="639"/>
      <c r="M1" s="639"/>
      <c r="AA1" s="60" t="s">
        <v>27</v>
      </c>
      <c r="AB1" s="18" t="s">
        <v>28</v>
      </c>
      <c r="AC1" s="59" t="s">
        <v>158</v>
      </c>
      <c r="AD1" s="60" t="s">
        <v>173</v>
      </c>
    </row>
    <row r="2" spans="1:30" ht="24.75">
      <c r="A2" s="639" t="s">
        <v>448</v>
      </c>
      <c r="B2" s="639"/>
      <c r="C2" s="639"/>
      <c r="D2" s="639"/>
      <c r="E2" s="639"/>
      <c r="F2" s="639"/>
      <c r="G2" s="639"/>
      <c r="H2" s="639"/>
      <c r="I2" s="639"/>
      <c r="J2" s="639"/>
      <c r="K2" s="639"/>
      <c r="L2" s="639"/>
      <c r="M2" s="639"/>
      <c r="AA2" s="60"/>
      <c r="AB2" s="18"/>
      <c r="AC2" s="59"/>
      <c r="AD2" s="60"/>
    </row>
    <row r="3" spans="1:30" ht="15" hidden="1">
      <c r="A3" s="693" t="str">
        <f>'PLEASE FILL IN HERE FIRST!!!'!B5</f>
        <v>World Tour Platinum</v>
      </c>
      <c r="B3" s="693"/>
      <c r="C3" s="693"/>
      <c r="D3" s="693"/>
      <c r="E3" s="693"/>
      <c r="F3" s="693"/>
      <c r="G3" s="693"/>
      <c r="H3" s="693"/>
      <c r="I3" s="693"/>
      <c r="J3" s="693"/>
      <c r="K3" s="693"/>
      <c r="L3" s="693"/>
      <c r="M3" s="693"/>
      <c r="AA3" s="60" t="s">
        <v>172</v>
      </c>
      <c r="AB3" s="18" t="s">
        <v>159</v>
      </c>
      <c r="AC3" s="59" t="s">
        <v>55</v>
      </c>
      <c r="AD3" s="60" t="s">
        <v>174</v>
      </c>
    </row>
    <row r="4" spans="1:30" ht="24" customHeight="1">
      <c r="A4" s="694" t="str">
        <f>'PLEASE FILL IN HERE FIRST!!!'!B7</f>
        <v>Sapporo (JPN) - WORLD TOUR PLATINUM</v>
      </c>
      <c r="B4" s="694"/>
      <c r="C4" s="694"/>
      <c r="D4" s="694"/>
      <c r="E4" s="694"/>
      <c r="F4" s="694"/>
      <c r="G4" s="694"/>
      <c r="H4" s="694"/>
      <c r="I4" s="694"/>
      <c r="J4" s="694"/>
      <c r="K4" s="694"/>
      <c r="L4" s="694"/>
      <c r="M4" s="694"/>
      <c r="AB4" s="60" t="s">
        <v>162</v>
      </c>
      <c r="AC4" s="59"/>
      <c r="AD4" s="60" t="s">
        <v>175</v>
      </c>
    </row>
    <row r="5" spans="1:30" s="158" customFormat="1" ht="21" customHeight="1">
      <c r="A5" s="392" t="s">
        <v>418</v>
      </c>
      <c r="B5" s="393">
        <f>Accommodation_!B5</f>
        <v>43628</v>
      </c>
      <c r="C5" s="394" t="s">
        <v>108</v>
      </c>
      <c r="D5" s="695">
        <f>Accommodation_!D5</f>
        <v>43629</v>
      </c>
      <c r="E5" s="695"/>
      <c r="F5" s="699" t="s">
        <v>419</v>
      </c>
      <c r="G5" s="699"/>
      <c r="H5" s="695">
        <f>Accommodation_!M5</f>
        <v>43630</v>
      </c>
      <c r="I5" s="695"/>
      <c r="J5" s="394" t="s">
        <v>108</v>
      </c>
      <c r="K5" s="393">
        <f>Accommodation_!O5</f>
        <v>43632</v>
      </c>
      <c r="L5" s="392"/>
      <c r="M5" s="392"/>
      <c r="AA5" s="157"/>
      <c r="AB5" s="157" t="s">
        <v>171</v>
      </c>
      <c r="AC5" s="395"/>
      <c r="AD5" s="157"/>
    </row>
    <row r="6" spans="1:30" ht="6.95" customHeight="1">
      <c r="A6" s="250"/>
      <c r="B6" s="250"/>
      <c r="C6" s="250"/>
      <c r="D6" s="250"/>
      <c r="E6" s="250"/>
      <c r="F6" s="250"/>
      <c r="G6" s="250"/>
      <c r="H6" s="250"/>
      <c r="I6" s="250"/>
      <c r="J6" s="250"/>
      <c r="K6" s="250"/>
      <c r="L6" s="250"/>
      <c r="M6" s="250"/>
      <c r="AB6" s="60" t="s">
        <v>161</v>
      </c>
      <c r="AC6" s="59"/>
    </row>
    <row r="7" spans="1:30" ht="19.5">
      <c r="A7" s="684" t="s">
        <v>317</v>
      </c>
      <c r="B7" s="685"/>
      <c r="C7" s="696" t="str">
        <f>Accommodation_!C7</f>
        <v>Please fill in the name of the Association</v>
      </c>
      <c r="D7" s="697"/>
      <c r="E7" s="697"/>
      <c r="F7" s="697"/>
      <c r="G7" s="697"/>
      <c r="H7" s="697"/>
      <c r="I7" s="697"/>
      <c r="J7" s="697"/>
      <c r="K7" s="697"/>
      <c r="L7" s="697"/>
      <c r="M7" s="698"/>
    </row>
    <row r="8" spans="1:30">
      <c r="G8" s="1"/>
    </row>
    <row r="9" spans="1:30" ht="15">
      <c r="A9" s="635" t="s">
        <v>320</v>
      </c>
      <c r="B9" s="637" t="s">
        <v>109</v>
      </c>
      <c r="C9" s="637" t="s">
        <v>442</v>
      </c>
      <c r="D9" s="637" t="s">
        <v>444</v>
      </c>
      <c r="E9" s="637" t="s">
        <v>112</v>
      </c>
      <c r="F9" s="193" t="s">
        <v>113</v>
      </c>
      <c r="G9" s="194" t="s">
        <v>114</v>
      </c>
      <c r="H9" s="194" t="s">
        <v>115</v>
      </c>
      <c r="I9" s="194" t="s">
        <v>114</v>
      </c>
      <c r="J9" s="637" t="s">
        <v>116</v>
      </c>
      <c r="K9" s="194" t="s">
        <v>117</v>
      </c>
      <c r="L9" s="194" t="s">
        <v>117</v>
      </c>
      <c r="M9" s="637" t="s">
        <v>116</v>
      </c>
    </row>
    <row r="10" spans="1:30" ht="15">
      <c r="A10" s="636"/>
      <c r="B10" s="638"/>
      <c r="C10" s="638"/>
      <c r="D10" s="638"/>
      <c r="E10" s="638"/>
      <c r="F10" s="195" t="s">
        <v>118</v>
      </c>
      <c r="G10" s="212" t="s">
        <v>119</v>
      </c>
      <c r="H10" s="212" t="s">
        <v>120</v>
      </c>
      <c r="I10" s="212" t="s">
        <v>121</v>
      </c>
      <c r="J10" s="638"/>
      <c r="K10" s="212" t="s">
        <v>119</v>
      </c>
      <c r="L10" s="212" t="s">
        <v>121</v>
      </c>
      <c r="M10" s="638"/>
    </row>
    <row r="11" spans="1:30" s="16" customFormat="1" ht="19.5" customHeight="1">
      <c r="A11" s="171" t="s">
        <v>122</v>
      </c>
      <c r="B11" s="170" t="s">
        <v>442</v>
      </c>
      <c r="C11" s="170" t="s">
        <v>109</v>
      </c>
      <c r="D11" s="171" t="s">
        <v>27</v>
      </c>
      <c r="E11" s="171" t="s">
        <v>28</v>
      </c>
      <c r="F11" s="188" t="s">
        <v>32</v>
      </c>
      <c r="G11" s="189">
        <f>Accommodation_!F11</f>
        <v>43328</v>
      </c>
      <c r="H11" s="190" t="s">
        <v>33</v>
      </c>
      <c r="I11" s="191">
        <v>0.57291666666666663</v>
      </c>
      <c r="J11" s="171" t="s">
        <v>34</v>
      </c>
      <c r="K11" s="172">
        <f>Accommodation_!G11</f>
        <v>43332</v>
      </c>
      <c r="L11" s="192">
        <v>0.83333333333333337</v>
      </c>
      <c r="M11" s="171" t="s">
        <v>35</v>
      </c>
    </row>
    <row r="12" spans="1:30" ht="17.25" customHeight="1">
      <c r="A12" s="174">
        <v>1</v>
      </c>
      <c r="B12" s="196">
        <f>Accommodation_!B12</f>
        <v>0</v>
      </c>
      <c r="C12" s="196">
        <f>Accommodation_!C12</f>
        <v>0</v>
      </c>
      <c r="D12" s="174">
        <f>Accommodation_!D12</f>
        <v>0</v>
      </c>
      <c r="E12" s="174">
        <f>Accommodation_!E12</f>
        <v>0</v>
      </c>
      <c r="F12" s="197"/>
      <c r="G12" s="198">
        <f>Accommodation_!F12</f>
        <v>0</v>
      </c>
      <c r="H12" s="199"/>
      <c r="I12" s="199"/>
      <c r="J12" s="199"/>
      <c r="K12" s="198">
        <f>Accommodation_!G12</f>
        <v>0</v>
      </c>
      <c r="L12" s="199"/>
      <c r="M12" s="199"/>
    </row>
    <row r="13" spans="1:30" ht="17.25" customHeight="1">
      <c r="A13" s="174">
        <v>2</v>
      </c>
      <c r="B13" s="196">
        <f>Accommodation_!B13</f>
        <v>0</v>
      </c>
      <c r="C13" s="196">
        <f>Accommodation_!C13</f>
        <v>0</v>
      </c>
      <c r="D13" s="174">
        <f>Accommodation_!D13</f>
        <v>0</v>
      </c>
      <c r="E13" s="174">
        <f>Accommodation_!E13</f>
        <v>0</v>
      </c>
      <c r="F13" s="197"/>
      <c r="G13" s="198">
        <f>Accommodation_!F13</f>
        <v>0</v>
      </c>
      <c r="H13" s="199"/>
      <c r="I13" s="199"/>
      <c r="J13" s="199"/>
      <c r="K13" s="198">
        <f>Accommodation_!G13</f>
        <v>0</v>
      </c>
      <c r="L13" s="199"/>
      <c r="M13" s="199"/>
    </row>
    <row r="14" spans="1:30" ht="17.25" customHeight="1">
      <c r="A14" s="174">
        <v>3</v>
      </c>
      <c r="B14" s="196">
        <f>Accommodation_!B14</f>
        <v>0</v>
      </c>
      <c r="C14" s="196">
        <f>Accommodation_!C14</f>
        <v>0</v>
      </c>
      <c r="D14" s="174">
        <f>Accommodation_!D14</f>
        <v>0</v>
      </c>
      <c r="E14" s="174">
        <f>Accommodation_!E14</f>
        <v>0</v>
      </c>
      <c r="F14" s="197"/>
      <c r="G14" s="198">
        <f>Accommodation_!F14</f>
        <v>0</v>
      </c>
      <c r="H14" s="199"/>
      <c r="I14" s="199"/>
      <c r="J14" s="199"/>
      <c r="K14" s="198">
        <f>Accommodation_!G14</f>
        <v>0</v>
      </c>
      <c r="L14" s="199"/>
      <c r="M14" s="199"/>
    </row>
    <row r="15" spans="1:30" ht="17.25" customHeight="1">
      <c r="A15" s="174">
        <v>4</v>
      </c>
      <c r="B15" s="196">
        <f>Accommodation_!B15</f>
        <v>0</v>
      </c>
      <c r="C15" s="196">
        <f>Accommodation_!C15</f>
        <v>0</v>
      </c>
      <c r="D15" s="174">
        <f>Accommodation_!D15</f>
        <v>0</v>
      </c>
      <c r="E15" s="174">
        <f>Accommodation_!E15</f>
        <v>0</v>
      </c>
      <c r="F15" s="197"/>
      <c r="G15" s="198">
        <f>Accommodation_!F15</f>
        <v>0</v>
      </c>
      <c r="H15" s="199"/>
      <c r="I15" s="199"/>
      <c r="J15" s="199"/>
      <c r="K15" s="198">
        <f>Accommodation_!G15</f>
        <v>0</v>
      </c>
      <c r="L15" s="199"/>
      <c r="M15" s="199"/>
    </row>
    <row r="16" spans="1:30" ht="17.25" customHeight="1">
      <c r="A16" s="174">
        <v>5</v>
      </c>
      <c r="B16" s="196">
        <f>Accommodation_!B16</f>
        <v>0</v>
      </c>
      <c r="C16" s="196">
        <f>Accommodation_!C16</f>
        <v>0</v>
      </c>
      <c r="D16" s="174">
        <f>Accommodation_!D16</f>
        <v>0</v>
      </c>
      <c r="E16" s="174">
        <f>Accommodation_!E16</f>
        <v>0</v>
      </c>
      <c r="F16" s="197"/>
      <c r="G16" s="198">
        <f>Accommodation_!F16</f>
        <v>0</v>
      </c>
      <c r="H16" s="199"/>
      <c r="I16" s="199"/>
      <c r="J16" s="199"/>
      <c r="K16" s="198">
        <f>Accommodation_!G16</f>
        <v>0</v>
      </c>
      <c r="L16" s="199"/>
      <c r="M16" s="199"/>
    </row>
    <row r="17" spans="1:13" ht="17.25" customHeight="1">
      <c r="A17" s="174">
        <v>6</v>
      </c>
      <c r="B17" s="196">
        <f>Accommodation_!B17</f>
        <v>0</v>
      </c>
      <c r="C17" s="196">
        <f>Accommodation_!C17</f>
        <v>0</v>
      </c>
      <c r="D17" s="174">
        <f>Accommodation_!D17</f>
        <v>0</v>
      </c>
      <c r="E17" s="174">
        <f>Accommodation_!E17</f>
        <v>0</v>
      </c>
      <c r="F17" s="197"/>
      <c r="G17" s="198">
        <f>Accommodation_!F17</f>
        <v>0</v>
      </c>
      <c r="H17" s="199"/>
      <c r="I17" s="199"/>
      <c r="J17" s="199"/>
      <c r="K17" s="198">
        <f>Accommodation_!G17</f>
        <v>0</v>
      </c>
      <c r="L17" s="199"/>
      <c r="M17" s="199"/>
    </row>
    <row r="18" spans="1:13" ht="17.25" customHeight="1">
      <c r="A18" s="174">
        <v>7</v>
      </c>
      <c r="B18" s="196">
        <f>Accommodation_!B18</f>
        <v>0</v>
      </c>
      <c r="C18" s="196">
        <f>Accommodation_!C18</f>
        <v>0</v>
      </c>
      <c r="D18" s="174">
        <f>Accommodation_!D18</f>
        <v>0</v>
      </c>
      <c r="E18" s="174">
        <f>Accommodation_!E18</f>
        <v>0</v>
      </c>
      <c r="F18" s="197"/>
      <c r="G18" s="198">
        <f>Accommodation_!F18</f>
        <v>0</v>
      </c>
      <c r="H18" s="199"/>
      <c r="I18" s="199"/>
      <c r="J18" s="199"/>
      <c r="K18" s="198">
        <f>Accommodation_!G18</f>
        <v>0</v>
      </c>
      <c r="L18" s="199"/>
      <c r="M18" s="199"/>
    </row>
    <row r="19" spans="1:13" ht="17.25" customHeight="1">
      <c r="A19" s="174">
        <v>8</v>
      </c>
      <c r="B19" s="196">
        <f>Accommodation_!B19</f>
        <v>0</v>
      </c>
      <c r="C19" s="196">
        <f>Accommodation_!C19</f>
        <v>0</v>
      </c>
      <c r="D19" s="174">
        <f>Accommodation_!D19</f>
        <v>0</v>
      </c>
      <c r="E19" s="174">
        <f>Accommodation_!E19</f>
        <v>0</v>
      </c>
      <c r="F19" s="197"/>
      <c r="G19" s="198">
        <f>Accommodation_!F19</f>
        <v>0</v>
      </c>
      <c r="H19" s="199"/>
      <c r="I19" s="199"/>
      <c r="J19" s="199"/>
      <c r="K19" s="198">
        <f>Accommodation_!G19</f>
        <v>0</v>
      </c>
      <c r="L19" s="199"/>
      <c r="M19" s="199"/>
    </row>
    <row r="20" spans="1:13" ht="17.25" customHeight="1">
      <c r="A20" s="174">
        <v>9</v>
      </c>
      <c r="B20" s="196">
        <f>Accommodation_!B20</f>
        <v>0</v>
      </c>
      <c r="C20" s="196">
        <f>Accommodation_!C20</f>
        <v>0</v>
      </c>
      <c r="D20" s="174">
        <f>Accommodation_!D20</f>
        <v>0</v>
      </c>
      <c r="E20" s="174">
        <f>Accommodation_!E20</f>
        <v>0</v>
      </c>
      <c r="F20" s="197"/>
      <c r="G20" s="198">
        <f>Accommodation_!F20</f>
        <v>0</v>
      </c>
      <c r="H20" s="199"/>
      <c r="I20" s="199"/>
      <c r="J20" s="199"/>
      <c r="K20" s="198">
        <f>Accommodation_!G20</f>
        <v>0</v>
      </c>
      <c r="L20" s="199"/>
      <c r="M20" s="199"/>
    </row>
    <row r="21" spans="1:13" ht="17.25" customHeight="1">
      <c r="A21" s="174">
        <v>10</v>
      </c>
      <c r="B21" s="196">
        <f>Accommodation_!B21</f>
        <v>0</v>
      </c>
      <c r="C21" s="196">
        <f>Accommodation_!C21</f>
        <v>0</v>
      </c>
      <c r="D21" s="174">
        <f>Accommodation_!D21</f>
        <v>0</v>
      </c>
      <c r="E21" s="174">
        <f>Accommodation_!E21</f>
        <v>0</v>
      </c>
      <c r="F21" s="197"/>
      <c r="G21" s="198">
        <f>Accommodation_!F21</f>
        <v>0</v>
      </c>
      <c r="H21" s="199"/>
      <c r="I21" s="199"/>
      <c r="J21" s="199"/>
      <c r="K21" s="198">
        <f>Accommodation_!G21</f>
        <v>0</v>
      </c>
      <c r="L21" s="199"/>
      <c r="M21" s="199"/>
    </row>
    <row r="22" spans="1:13" ht="17.25" customHeight="1">
      <c r="A22" s="174">
        <v>11</v>
      </c>
      <c r="B22" s="196">
        <f>Accommodation_!B22</f>
        <v>0</v>
      </c>
      <c r="C22" s="196">
        <f>Accommodation_!C22</f>
        <v>0</v>
      </c>
      <c r="D22" s="174">
        <f>Accommodation_!D22</f>
        <v>0</v>
      </c>
      <c r="E22" s="174">
        <f>Accommodation_!E22</f>
        <v>0</v>
      </c>
      <c r="F22" s="197"/>
      <c r="G22" s="198">
        <f>Accommodation_!F22</f>
        <v>0</v>
      </c>
      <c r="H22" s="199"/>
      <c r="I22" s="199"/>
      <c r="J22" s="199"/>
      <c r="K22" s="198">
        <f>Accommodation_!G22</f>
        <v>0</v>
      </c>
      <c r="L22" s="199"/>
      <c r="M22" s="199"/>
    </row>
    <row r="23" spans="1:13" ht="17.25" customHeight="1">
      <c r="A23" s="174">
        <v>12</v>
      </c>
      <c r="B23" s="196">
        <f>Accommodation_!B23</f>
        <v>0</v>
      </c>
      <c r="C23" s="196">
        <f>Accommodation_!C23</f>
        <v>0</v>
      </c>
      <c r="D23" s="174">
        <f>Accommodation_!D23</f>
        <v>0</v>
      </c>
      <c r="E23" s="174">
        <f>Accommodation_!E23</f>
        <v>0</v>
      </c>
      <c r="F23" s="197"/>
      <c r="G23" s="198">
        <f>Accommodation_!F23</f>
        <v>0</v>
      </c>
      <c r="H23" s="199"/>
      <c r="I23" s="199"/>
      <c r="J23" s="199"/>
      <c r="K23" s="198">
        <f>Accommodation_!G23</f>
        <v>0</v>
      </c>
      <c r="L23" s="199"/>
      <c r="M23" s="199"/>
    </row>
    <row r="24" spans="1:13" ht="17.25" customHeight="1">
      <c r="A24" s="174">
        <v>13</v>
      </c>
      <c r="B24" s="196">
        <f>Accommodation_!B24</f>
        <v>0</v>
      </c>
      <c r="C24" s="196">
        <f>Accommodation_!C24</f>
        <v>0</v>
      </c>
      <c r="D24" s="174">
        <f>Accommodation_!D24</f>
        <v>0</v>
      </c>
      <c r="E24" s="174">
        <f>Accommodation_!E24</f>
        <v>0</v>
      </c>
      <c r="F24" s="197"/>
      <c r="G24" s="198">
        <f>Accommodation_!F24</f>
        <v>0</v>
      </c>
      <c r="H24" s="199"/>
      <c r="I24" s="199"/>
      <c r="J24" s="199"/>
      <c r="K24" s="198">
        <f>Accommodation_!G24</f>
        <v>0</v>
      </c>
      <c r="L24" s="199"/>
      <c r="M24" s="199"/>
    </row>
    <row r="25" spans="1:13" ht="17.25" customHeight="1">
      <c r="A25" s="174">
        <v>14</v>
      </c>
      <c r="B25" s="196">
        <f>Accommodation_!B25</f>
        <v>0</v>
      </c>
      <c r="C25" s="196">
        <f>Accommodation_!C25</f>
        <v>0</v>
      </c>
      <c r="D25" s="174">
        <f>Accommodation_!D25</f>
        <v>0</v>
      </c>
      <c r="E25" s="174">
        <f>Accommodation_!E25</f>
        <v>0</v>
      </c>
      <c r="F25" s="197"/>
      <c r="G25" s="198">
        <f>Accommodation_!F25</f>
        <v>0</v>
      </c>
      <c r="H25" s="199"/>
      <c r="I25" s="199"/>
      <c r="J25" s="199"/>
      <c r="K25" s="198">
        <f>Accommodation_!G25</f>
        <v>0</v>
      </c>
      <c r="L25" s="199"/>
      <c r="M25" s="199"/>
    </row>
    <row r="26" spans="1:13" ht="17.25" customHeight="1">
      <c r="A26" s="174">
        <v>15</v>
      </c>
      <c r="B26" s="196">
        <f>Accommodation_!B26</f>
        <v>0</v>
      </c>
      <c r="C26" s="196">
        <f>Accommodation_!C26</f>
        <v>0</v>
      </c>
      <c r="D26" s="174">
        <f>Accommodation_!D26</f>
        <v>0</v>
      </c>
      <c r="E26" s="174">
        <f>Accommodation_!E26</f>
        <v>0</v>
      </c>
      <c r="F26" s="197"/>
      <c r="G26" s="198">
        <f>Accommodation_!F26</f>
        <v>0</v>
      </c>
      <c r="H26" s="199"/>
      <c r="I26" s="199"/>
      <c r="J26" s="199"/>
      <c r="K26" s="198">
        <f>Accommodation_!G26</f>
        <v>0</v>
      </c>
      <c r="L26" s="199"/>
      <c r="M26" s="199"/>
    </row>
    <row r="27" spans="1:13" ht="17.25" customHeight="1">
      <c r="A27" s="174">
        <v>16</v>
      </c>
      <c r="B27" s="196">
        <f>Accommodation_!B27</f>
        <v>0</v>
      </c>
      <c r="C27" s="196">
        <f>Accommodation_!C27</f>
        <v>0</v>
      </c>
      <c r="D27" s="174">
        <f>Accommodation_!D27</f>
        <v>0</v>
      </c>
      <c r="E27" s="174">
        <f>Accommodation_!E27</f>
        <v>0</v>
      </c>
      <c r="F27" s="197"/>
      <c r="G27" s="198">
        <f>Accommodation_!F27</f>
        <v>0</v>
      </c>
      <c r="H27" s="199"/>
      <c r="I27" s="199"/>
      <c r="J27" s="199"/>
      <c r="K27" s="198">
        <f>Accommodation_!G27</f>
        <v>0</v>
      </c>
      <c r="L27" s="199"/>
      <c r="M27" s="199"/>
    </row>
    <row r="28" spans="1:13" ht="17.25" customHeight="1">
      <c r="A28" s="174">
        <v>17</v>
      </c>
      <c r="B28" s="196">
        <f>Accommodation_!B28</f>
        <v>0</v>
      </c>
      <c r="C28" s="196">
        <f>Accommodation_!C28</f>
        <v>0</v>
      </c>
      <c r="D28" s="174">
        <f>Accommodation_!D28</f>
        <v>0</v>
      </c>
      <c r="E28" s="174">
        <f>Accommodation_!E28</f>
        <v>0</v>
      </c>
      <c r="F28" s="197"/>
      <c r="G28" s="198">
        <f>Accommodation_!F28</f>
        <v>0</v>
      </c>
      <c r="H28" s="199"/>
      <c r="I28" s="199"/>
      <c r="J28" s="199"/>
      <c r="K28" s="198">
        <f>Accommodation_!G28</f>
        <v>0</v>
      </c>
      <c r="L28" s="199"/>
      <c r="M28" s="199"/>
    </row>
    <row r="29" spans="1:13" ht="17.25" customHeight="1">
      <c r="A29" s="174">
        <v>18</v>
      </c>
      <c r="B29" s="196">
        <f>Accommodation_!B29</f>
        <v>0</v>
      </c>
      <c r="C29" s="196">
        <f>Accommodation_!C29</f>
        <v>0</v>
      </c>
      <c r="D29" s="174">
        <f>Accommodation_!D29</f>
        <v>0</v>
      </c>
      <c r="E29" s="174">
        <f>Accommodation_!E29</f>
        <v>0</v>
      </c>
      <c r="F29" s="197"/>
      <c r="G29" s="198">
        <f>Accommodation_!F29</f>
        <v>0</v>
      </c>
      <c r="H29" s="199"/>
      <c r="I29" s="199"/>
      <c r="J29" s="199"/>
      <c r="K29" s="198">
        <f>Accommodation_!G29</f>
        <v>0</v>
      </c>
      <c r="L29" s="199"/>
      <c r="M29" s="199"/>
    </row>
    <row r="30" spans="1:13" ht="17.25" customHeight="1">
      <c r="A30" s="174">
        <v>19</v>
      </c>
      <c r="B30" s="196">
        <f>Accommodation_!B30</f>
        <v>0</v>
      </c>
      <c r="C30" s="196">
        <f>Accommodation_!C30</f>
        <v>0</v>
      </c>
      <c r="D30" s="174">
        <f>Accommodation_!D30</f>
        <v>0</v>
      </c>
      <c r="E30" s="174">
        <f>Accommodation_!E30</f>
        <v>0</v>
      </c>
      <c r="F30" s="197"/>
      <c r="G30" s="198">
        <f>Accommodation_!F30</f>
        <v>0</v>
      </c>
      <c r="H30" s="199"/>
      <c r="I30" s="199"/>
      <c r="J30" s="199"/>
      <c r="K30" s="198">
        <f>Accommodation_!G30</f>
        <v>0</v>
      </c>
      <c r="L30" s="199"/>
      <c r="M30" s="199"/>
    </row>
    <row r="31" spans="1:13" ht="17.25" customHeight="1">
      <c r="A31" s="174">
        <v>20</v>
      </c>
      <c r="B31" s="196">
        <f>Accommodation_!B31</f>
        <v>0</v>
      </c>
      <c r="C31" s="196">
        <f>Accommodation_!C31</f>
        <v>0</v>
      </c>
      <c r="D31" s="174">
        <f>Accommodation_!D31</f>
        <v>0</v>
      </c>
      <c r="E31" s="174">
        <f>Accommodation_!E31</f>
        <v>0</v>
      </c>
      <c r="F31" s="197"/>
      <c r="G31" s="198">
        <f>Accommodation_!F31</f>
        <v>0</v>
      </c>
      <c r="H31" s="199"/>
      <c r="I31" s="199"/>
      <c r="J31" s="199"/>
      <c r="K31" s="198">
        <f>Accommodation_!G31</f>
        <v>0</v>
      </c>
      <c r="L31" s="199"/>
      <c r="M31" s="199"/>
    </row>
    <row r="32" spans="1:13" ht="17.25" customHeight="1">
      <c r="A32" s="174">
        <v>21</v>
      </c>
      <c r="B32" s="196">
        <f>Accommodation_!B32</f>
        <v>0</v>
      </c>
      <c r="C32" s="196">
        <f>Accommodation_!C32</f>
        <v>0</v>
      </c>
      <c r="D32" s="174">
        <f>Accommodation_!D32</f>
        <v>0</v>
      </c>
      <c r="E32" s="174">
        <f>Accommodation_!E32</f>
        <v>0</v>
      </c>
      <c r="F32" s="197"/>
      <c r="G32" s="198">
        <f>Accommodation_!F32</f>
        <v>0</v>
      </c>
      <c r="H32" s="199"/>
      <c r="I32" s="199"/>
      <c r="J32" s="199"/>
      <c r="K32" s="198">
        <f>Accommodation_!G32</f>
        <v>0</v>
      </c>
      <c r="L32" s="199"/>
      <c r="M32" s="199"/>
    </row>
    <row r="33" spans="1:13" ht="17.25" customHeight="1">
      <c r="A33" s="174">
        <v>22</v>
      </c>
      <c r="B33" s="196">
        <f>Accommodation_!B33</f>
        <v>0</v>
      </c>
      <c r="C33" s="196">
        <f>Accommodation_!C33</f>
        <v>0</v>
      </c>
      <c r="D33" s="174">
        <f>Accommodation_!D33</f>
        <v>0</v>
      </c>
      <c r="E33" s="174">
        <f>Accommodation_!E33</f>
        <v>0</v>
      </c>
      <c r="F33" s="197"/>
      <c r="G33" s="198">
        <f>Accommodation_!F33</f>
        <v>0</v>
      </c>
      <c r="H33" s="199"/>
      <c r="I33" s="199"/>
      <c r="J33" s="199"/>
      <c r="K33" s="198">
        <f>Accommodation_!G33</f>
        <v>0</v>
      </c>
      <c r="L33" s="199"/>
      <c r="M33" s="199"/>
    </row>
    <row r="34" spans="1:13" ht="17.25" customHeight="1">
      <c r="A34" s="174">
        <v>23</v>
      </c>
      <c r="B34" s="196">
        <f>Accommodation_!B34</f>
        <v>0</v>
      </c>
      <c r="C34" s="196">
        <f>Accommodation_!C34</f>
        <v>0</v>
      </c>
      <c r="D34" s="174">
        <f>Accommodation_!D34</f>
        <v>0</v>
      </c>
      <c r="E34" s="174">
        <f>Accommodation_!E34</f>
        <v>0</v>
      </c>
      <c r="F34" s="197"/>
      <c r="G34" s="198">
        <f>Accommodation_!F34</f>
        <v>0</v>
      </c>
      <c r="H34" s="199"/>
      <c r="I34" s="199"/>
      <c r="J34" s="199"/>
      <c r="K34" s="198">
        <f>Accommodation_!G34</f>
        <v>0</v>
      </c>
      <c r="L34" s="199"/>
      <c r="M34" s="199"/>
    </row>
    <row r="35" spans="1:13" ht="17.25" customHeight="1">
      <c r="A35" s="174">
        <v>24</v>
      </c>
      <c r="B35" s="196">
        <f>Accommodation_!B35</f>
        <v>0</v>
      </c>
      <c r="C35" s="196">
        <f>Accommodation_!C35</f>
        <v>0</v>
      </c>
      <c r="D35" s="174">
        <f>Accommodation_!D35</f>
        <v>0</v>
      </c>
      <c r="E35" s="174">
        <f>Accommodation_!E35</f>
        <v>0</v>
      </c>
      <c r="F35" s="197"/>
      <c r="G35" s="198">
        <f>Accommodation_!F35</f>
        <v>0</v>
      </c>
      <c r="H35" s="199"/>
      <c r="I35" s="199"/>
      <c r="J35" s="199"/>
      <c r="K35" s="198">
        <f>Accommodation_!G35</f>
        <v>0</v>
      </c>
      <c r="L35" s="199"/>
      <c r="M35" s="199"/>
    </row>
    <row r="36" spans="1:13" ht="17.25" customHeight="1">
      <c r="A36" s="174">
        <v>25</v>
      </c>
      <c r="B36" s="196">
        <f>Accommodation_!B36</f>
        <v>0</v>
      </c>
      <c r="C36" s="196">
        <f>Accommodation_!C36</f>
        <v>0</v>
      </c>
      <c r="D36" s="174">
        <f>Accommodation_!D36</f>
        <v>0</v>
      </c>
      <c r="E36" s="174">
        <f>Accommodation_!E36</f>
        <v>0</v>
      </c>
      <c r="F36" s="197"/>
      <c r="G36" s="198">
        <f>Accommodation_!F36</f>
        <v>0</v>
      </c>
      <c r="H36" s="199"/>
      <c r="I36" s="199"/>
      <c r="J36" s="199"/>
      <c r="K36" s="198">
        <f>Accommodation_!G36</f>
        <v>0</v>
      </c>
      <c r="L36" s="199"/>
      <c r="M36" s="199"/>
    </row>
    <row r="37" spans="1:13" ht="17.25" customHeight="1">
      <c r="A37" s="174">
        <v>26</v>
      </c>
      <c r="B37" s="196">
        <f>Accommodation_!B37</f>
        <v>0</v>
      </c>
      <c r="C37" s="196">
        <f>Accommodation_!C37</f>
        <v>0</v>
      </c>
      <c r="D37" s="174">
        <f>Accommodation_!D37</f>
        <v>0</v>
      </c>
      <c r="E37" s="174">
        <f>Accommodation_!E37</f>
        <v>0</v>
      </c>
      <c r="F37" s="197"/>
      <c r="G37" s="198">
        <f>Accommodation_!F37</f>
        <v>0</v>
      </c>
      <c r="H37" s="199"/>
      <c r="I37" s="199"/>
      <c r="J37" s="199"/>
      <c r="K37" s="198">
        <f>Accommodation_!G37</f>
        <v>0</v>
      </c>
      <c r="L37" s="199"/>
      <c r="M37" s="199"/>
    </row>
    <row r="38" spans="1:13" ht="17.25" customHeight="1">
      <c r="A38" s="174">
        <v>27</v>
      </c>
      <c r="B38" s="196">
        <f>Accommodation_!B38</f>
        <v>0</v>
      </c>
      <c r="C38" s="196">
        <f>Accommodation_!C38</f>
        <v>0</v>
      </c>
      <c r="D38" s="174">
        <f>Accommodation_!D38</f>
        <v>0</v>
      </c>
      <c r="E38" s="174">
        <f>Accommodation_!E38</f>
        <v>0</v>
      </c>
      <c r="F38" s="197"/>
      <c r="G38" s="198">
        <f>Accommodation_!F38</f>
        <v>0</v>
      </c>
      <c r="H38" s="199"/>
      <c r="I38" s="199"/>
      <c r="J38" s="199"/>
      <c r="K38" s="198">
        <f>Accommodation_!G38</f>
        <v>0</v>
      </c>
      <c r="L38" s="199"/>
      <c r="M38" s="199"/>
    </row>
    <row r="39" spans="1:13" ht="17.25" customHeight="1">
      <c r="A39" s="174">
        <v>28</v>
      </c>
      <c r="B39" s="196">
        <f>Accommodation_!B39</f>
        <v>0</v>
      </c>
      <c r="C39" s="196">
        <f>Accommodation_!C39</f>
        <v>0</v>
      </c>
      <c r="D39" s="174">
        <f>Accommodation_!D39</f>
        <v>0</v>
      </c>
      <c r="E39" s="174">
        <f>Accommodation_!E39</f>
        <v>0</v>
      </c>
      <c r="F39" s="197"/>
      <c r="G39" s="198">
        <f>Accommodation_!F39</f>
        <v>0</v>
      </c>
      <c r="H39" s="199"/>
      <c r="I39" s="199"/>
      <c r="J39" s="199"/>
      <c r="K39" s="198">
        <f>Accommodation_!G39</f>
        <v>0</v>
      </c>
      <c r="L39" s="199"/>
      <c r="M39" s="199"/>
    </row>
    <row r="40" spans="1:13" ht="17.25" customHeight="1">
      <c r="A40" s="174">
        <v>29</v>
      </c>
      <c r="B40" s="196">
        <f>Accommodation_!B40</f>
        <v>0</v>
      </c>
      <c r="C40" s="196">
        <f>Accommodation_!C40</f>
        <v>0</v>
      </c>
      <c r="D40" s="174">
        <f>Accommodation_!D40</f>
        <v>0</v>
      </c>
      <c r="E40" s="174">
        <f>Accommodation_!E40</f>
        <v>0</v>
      </c>
      <c r="F40" s="197"/>
      <c r="G40" s="198">
        <f>Accommodation_!F40</f>
        <v>0</v>
      </c>
      <c r="H40" s="199"/>
      <c r="I40" s="199"/>
      <c r="J40" s="199"/>
      <c r="K40" s="198">
        <f>Accommodation_!G40</f>
        <v>0</v>
      </c>
      <c r="L40" s="199"/>
      <c r="M40" s="199"/>
    </row>
    <row r="41" spans="1:13" ht="17.25" customHeight="1">
      <c r="A41" s="174">
        <v>30</v>
      </c>
      <c r="B41" s="196">
        <f>Accommodation_!B41</f>
        <v>0</v>
      </c>
      <c r="C41" s="196">
        <f>Accommodation_!C41</f>
        <v>0</v>
      </c>
      <c r="D41" s="174">
        <f>Accommodation_!D41</f>
        <v>0</v>
      </c>
      <c r="E41" s="174">
        <f>Accommodation_!E41</f>
        <v>0</v>
      </c>
      <c r="F41" s="197"/>
      <c r="G41" s="198">
        <f>Accommodation_!F41</f>
        <v>0</v>
      </c>
      <c r="H41" s="199"/>
      <c r="I41" s="199"/>
      <c r="J41" s="199"/>
      <c r="K41" s="198">
        <f>Accommodation_!G41</f>
        <v>0</v>
      </c>
      <c r="L41" s="199"/>
      <c r="M41" s="199"/>
    </row>
    <row r="42" spans="1:13" ht="15">
      <c r="A42" s="200"/>
      <c r="B42" s="200"/>
      <c r="C42" s="200"/>
      <c r="D42" s="200"/>
      <c r="E42" s="200"/>
      <c r="F42" s="200"/>
      <c r="G42" s="201"/>
      <c r="H42" s="201"/>
      <c r="I42" s="201"/>
      <c r="J42" s="201"/>
      <c r="K42" s="201"/>
      <c r="L42" s="201"/>
      <c r="M42" s="201"/>
    </row>
    <row r="43" spans="1:13">
      <c r="A43" s="625" t="s">
        <v>180</v>
      </c>
      <c r="B43" s="625"/>
      <c r="C43" s="625"/>
      <c r="D43" s="625"/>
      <c r="E43" s="625"/>
      <c r="F43" s="625"/>
      <c r="G43" s="625"/>
      <c r="H43" s="209"/>
      <c r="I43" s="209"/>
      <c r="J43" s="209"/>
      <c r="K43" s="207"/>
      <c r="L43" s="207"/>
      <c r="M43" s="1"/>
    </row>
    <row r="44" spans="1:13">
      <c r="A44" s="202" t="s">
        <v>445</v>
      </c>
      <c r="B44" s="202"/>
      <c r="C44" s="202" t="s">
        <v>123</v>
      </c>
      <c r="D44" s="202"/>
      <c r="E44" s="202"/>
      <c r="F44" s="202"/>
      <c r="G44" s="202"/>
      <c r="H44" s="207"/>
      <c r="I44" s="207"/>
      <c r="J44" s="207"/>
      <c r="K44" s="207"/>
      <c r="L44" s="207"/>
      <c r="M44" s="1"/>
    </row>
    <row r="45" spans="1:13">
      <c r="A45" s="202" t="s">
        <v>124</v>
      </c>
      <c r="B45" s="202"/>
      <c r="C45" s="202" t="s">
        <v>125</v>
      </c>
      <c r="D45" s="202"/>
      <c r="E45" s="202"/>
      <c r="F45" s="202"/>
      <c r="G45" s="202"/>
      <c r="H45" s="202"/>
      <c r="I45" s="202"/>
      <c r="J45" s="202"/>
      <c r="K45" s="202"/>
      <c r="L45" s="202"/>
    </row>
    <row r="46" spans="1:13">
      <c r="A46" s="202" t="s">
        <v>126</v>
      </c>
      <c r="B46" s="202"/>
      <c r="C46" s="202" t="s">
        <v>127</v>
      </c>
      <c r="D46" s="202"/>
      <c r="E46" s="202"/>
      <c r="F46" s="202"/>
      <c r="G46" s="202"/>
      <c r="H46" s="202"/>
      <c r="I46" s="202"/>
      <c r="J46" s="202"/>
      <c r="K46" s="202"/>
      <c r="L46" s="202"/>
    </row>
    <row r="47" spans="1:13">
      <c r="A47" s="202"/>
      <c r="B47" s="202"/>
      <c r="C47" s="202"/>
      <c r="D47" s="202"/>
      <c r="E47" s="202"/>
      <c r="F47" s="202"/>
      <c r="G47" s="207"/>
      <c r="H47" s="202"/>
      <c r="I47" s="202"/>
      <c r="J47" s="202"/>
      <c r="K47" s="202"/>
      <c r="L47" s="202"/>
    </row>
    <row r="48" spans="1:13" ht="15" customHeight="1">
      <c r="A48" s="202" t="s">
        <v>105</v>
      </c>
      <c r="B48" s="202"/>
      <c r="C48" s="202"/>
      <c r="D48" s="202"/>
      <c r="E48" s="202"/>
      <c r="F48" s="202"/>
      <c r="G48" s="700">
        <f>'PLEASE FILL IN HERE FIRST!!!'!B35</f>
        <v>43613</v>
      </c>
      <c r="H48" s="700"/>
      <c r="I48" s="700"/>
      <c r="J48" s="700"/>
      <c r="K48" s="700"/>
      <c r="L48" s="700"/>
    </row>
    <row r="49" spans="1:30">
      <c r="A49" s="203" t="s">
        <v>108</v>
      </c>
      <c r="B49" s="204"/>
      <c r="C49" s="204"/>
      <c r="D49" s="202"/>
      <c r="E49" s="202"/>
      <c r="F49" s="204"/>
      <c r="G49" s="700"/>
      <c r="H49" s="700"/>
      <c r="I49" s="700"/>
      <c r="J49" s="700"/>
      <c r="K49" s="700"/>
      <c r="L49" s="700"/>
    </row>
    <row r="50" spans="1:30" s="2" customFormat="1" ht="24">
      <c r="A50" s="205" t="str">
        <f>'PLEASE FILL IN HERE FIRST!!!'!B23</f>
        <v>Japan Table Tennis Association (JTTA)</v>
      </c>
      <c r="B50" s="206" t="s">
        <v>107</v>
      </c>
      <c r="C50" s="701" t="str">
        <f>'PLEASE FILL IN HERE FIRST!!!'!B27</f>
        <v>81 3 3481 2373</v>
      </c>
      <c r="D50" s="701"/>
      <c r="E50" s="207" t="s">
        <v>104</v>
      </c>
      <c r="F50" s="692" t="str">
        <f>Accommodation_!B50</f>
        <v>international@jtta.or.jp</v>
      </c>
      <c r="G50" s="692"/>
      <c r="H50" s="692"/>
      <c r="I50" s="210"/>
      <c r="J50" s="210"/>
      <c r="K50" s="210"/>
      <c r="L50" s="202"/>
      <c r="AA50" s="16"/>
      <c r="AD50" s="16"/>
    </row>
    <row r="51" spans="1:30" s="2" customFormat="1" ht="15">
      <c r="A51" s="208" t="str">
        <f>'PLEASE FILL IN HERE FIRST!!!'!B15</f>
        <v>Dimosthenis MESSINIS</v>
      </c>
      <c r="B51" s="206" t="s">
        <v>107</v>
      </c>
      <c r="C51" s="630" t="str">
        <f>'PLEASE FILL IN HERE FIRST!!!'!B19</f>
        <v>no Fax</v>
      </c>
      <c r="D51" s="630"/>
      <c r="E51" s="207" t="s">
        <v>104</v>
      </c>
      <c r="F51" s="692" t="str">
        <f>'PLEASE FILL IN HERE FIRST!!!'!B21</f>
        <v>dmessinis@ittf.com</v>
      </c>
      <c r="G51" s="692"/>
      <c r="H51" s="692"/>
      <c r="I51" s="211"/>
      <c r="J51" s="210"/>
      <c r="K51" s="210"/>
      <c r="L51" s="202"/>
      <c r="AA51" s="16"/>
      <c r="AD51" s="16"/>
    </row>
  </sheetData>
  <sheetProtection algorithmName="SHA-512" hashValue="giRDkkDUhBLnQjKBIOs1KB8J4VYt5xPWiJryfeAC55k24j1Qoody8zpnlYwVHmilPI83ustpkTXEP75WWTvBrQ==" saltValue="lGb6/IFsa3TfKtF1fRknYw==" spinCount="10000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Accommodation_!$H12="x"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85546875" customWidth="1"/>
    <col min="5" max="5" width="10.28515625" bestFit="1" customWidth="1"/>
    <col min="6" max="6" width="19.140625" bestFit="1" customWidth="1"/>
    <col min="7" max="7" width="12.42578125" bestFit="1" customWidth="1"/>
    <col min="8" max="8" width="6.42578125" bestFit="1" customWidth="1"/>
    <col min="9" max="11" width="6.855468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7" customWidth="1"/>
    <col min="19" max="19" width="13.7109375" style="18" bestFit="1" customWidth="1"/>
    <col min="20" max="23" width="11.42578125" style="18" customWidth="1"/>
    <col min="24" max="56" width="11.42578125" customWidth="1"/>
  </cols>
  <sheetData>
    <row r="1" spans="1:54" ht="24.75">
      <c r="A1" s="714" t="s">
        <v>168</v>
      </c>
      <c r="B1" s="714"/>
      <c r="C1" s="714"/>
      <c r="D1" s="714"/>
      <c r="E1" s="714"/>
      <c r="F1" s="714"/>
      <c r="G1" s="714"/>
      <c r="H1" s="714"/>
      <c r="I1" s="714"/>
      <c r="J1" s="714"/>
      <c r="K1" s="714"/>
      <c r="L1" s="714"/>
      <c r="M1" s="714"/>
      <c r="N1" s="714"/>
      <c r="O1" s="714"/>
      <c r="P1" s="714"/>
      <c r="Q1" s="714"/>
      <c r="BB1" s="55"/>
    </row>
    <row r="2" spans="1:54" ht="22.5">
      <c r="A2" s="715" t="str">
        <f>'PLEASE FILL IN HERE FIRST!!!'!B5</f>
        <v>World Tour Platinum</v>
      </c>
      <c r="B2" s="715"/>
      <c r="C2" s="715"/>
      <c r="D2" s="715"/>
      <c r="E2" s="715"/>
      <c r="F2" s="715"/>
      <c r="G2" s="715"/>
      <c r="H2" s="715"/>
      <c r="I2" s="715"/>
      <c r="J2" s="715"/>
      <c r="K2" s="715"/>
      <c r="L2" s="715"/>
      <c r="M2" s="715"/>
      <c r="N2" s="715"/>
      <c r="O2" s="715"/>
      <c r="P2" s="715"/>
      <c r="Q2" s="715"/>
      <c r="S2" s="18">
        <v>1</v>
      </c>
      <c r="U2" s="18" t="s">
        <v>158</v>
      </c>
      <c r="V2" s="18" t="s">
        <v>55</v>
      </c>
      <c r="W2" s="18" t="s">
        <v>166</v>
      </c>
    </row>
    <row r="3" spans="1:54" ht="18">
      <c r="A3" s="716" t="str">
        <f>'PLEASE FILL IN HERE FIRST!!!'!B7</f>
        <v>Sapporo (JPN) - WORLD TOUR PLATINUM</v>
      </c>
      <c r="B3" s="716"/>
      <c r="C3" s="716"/>
      <c r="D3" s="716"/>
      <c r="E3" s="716"/>
      <c r="F3" s="716"/>
      <c r="G3" s="716"/>
      <c r="H3" s="716"/>
      <c r="I3" s="716"/>
      <c r="J3" s="716"/>
      <c r="K3" s="716"/>
      <c r="L3" s="716"/>
      <c r="M3" s="716"/>
      <c r="N3" s="716"/>
      <c r="O3" s="716"/>
      <c r="P3" s="716"/>
      <c r="Q3" s="716"/>
      <c r="S3" s="18" t="s">
        <v>128</v>
      </c>
      <c r="U3" s="44">
        <f>Prospectus!$I$77</f>
        <v>190</v>
      </c>
      <c r="V3" s="44">
        <f>Prospectus!$I$78</f>
        <v>190</v>
      </c>
    </row>
    <row r="4" spans="1:54" ht="15" customHeight="1">
      <c r="B4" s="11"/>
      <c r="C4" s="11"/>
      <c r="D4" s="11"/>
      <c r="E4" s="11"/>
      <c r="F4" s="19">
        <f>'PLEASE FILL IN HERE FIRST!!!'!B9</f>
        <v>43628</v>
      </c>
      <c r="G4" s="20" t="s">
        <v>108</v>
      </c>
      <c r="H4" s="721">
        <f>'PLEASE FILL IN HERE FIRST!!!'!D9</f>
        <v>43632</v>
      </c>
      <c r="I4" s="721"/>
      <c r="J4" s="721"/>
      <c r="K4" s="19"/>
      <c r="L4" s="19"/>
      <c r="M4" s="11"/>
      <c r="N4" s="11"/>
      <c r="O4" s="11"/>
      <c r="P4" s="11"/>
      <c r="Q4" s="11"/>
      <c r="S4" s="18" t="s">
        <v>129</v>
      </c>
      <c r="U4" s="44">
        <f>Prospectus!$H$90</f>
        <v>290</v>
      </c>
      <c r="V4" s="44">
        <f>Prospectus!$H$91</f>
        <v>230</v>
      </c>
    </row>
    <row r="5" spans="1:54">
      <c r="S5" s="18" t="s">
        <v>130</v>
      </c>
      <c r="U5" s="44">
        <f>Prospectus!$H$127</f>
        <v>0</v>
      </c>
      <c r="V5" s="44">
        <f>Prospectus!$H$128</f>
        <v>0</v>
      </c>
    </row>
    <row r="6" spans="1:54" ht="20.25">
      <c r="A6" s="21" t="s">
        <v>90</v>
      </c>
      <c r="B6" s="5"/>
      <c r="C6" s="722">
        <f>Preliminary!B7</f>
        <v>0</v>
      </c>
      <c r="D6" s="723"/>
      <c r="E6" s="723"/>
      <c r="F6" s="723"/>
      <c r="G6" s="723"/>
      <c r="H6" s="723"/>
      <c r="I6" s="723"/>
      <c r="J6" s="723"/>
      <c r="K6" s="723"/>
      <c r="L6" s="723"/>
      <c r="M6" s="723"/>
      <c r="N6" s="723"/>
      <c r="O6" s="723"/>
      <c r="P6" s="724"/>
      <c r="S6" s="18" t="s">
        <v>63</v>
      </c>
      <c r="W6" s="54">
        <f>'PLEASE FILL IN HERE FIRST!!!'!B47</f>
        <v>190</v>
      </c>
    </row>
    <row r="7" spans="1:54">
      <c r="D7" s="1"/>
      <c r="S7" s="18" t="s">
        <v>160</v>
      </c>
      <c r="T7" s="18" t="s">
        <v>28</v>
      </c>
      <c r="U7" s="54">
        <f>'PLEASE FILL IN HERE FIRST!!!'!B47</f>
        <v>190</v>
      </c>
    </row>
    <row r="8" spans="1:54">
      <c r="A8" s="6"/>
      <c r="B8" s="6" t="s">
        <v>109</v>
      </c>
      <c r="C8" s="6" t="s">
        <v>110</v>
      </c>
      <c r="D8" s="7" t="s">
        <v>111</v>
      </c>
      <c r="E8" s="7" t="s">
        <v>112</v>
      </c>
      <c r="F8" s="7" t="s">
        <v>19</v>
      </c>
      <c r="G8" s="7" t="s">
        <v>20</v>
      </c>
      <c r="H8" s="7" t="s">
        <v>57</v>
      </c>
      <c r="I8" s="7" t="s">
        <v>58</v>
      </c>
      <c r="J8" s="7" t="s">
        <v>59</v>
      </c>
      <c r="K8" s="7" t="s">
        <v>60</v>
      </c>
      <c r="L8" s="7" t="s">
        <v>54</v>
      </c>
      <c r="M8" s="7" t="s">
        <v>131</v>
      </c>
      <c r="N8" s="7" t="s">
        <v>132</v>
      </c>
      <c r="O8" s="7" t="s">
        <v>133</v>
      </c>
      <c r="P8" s="7" t="s">
        <v>134</v>
      </c>
      <c r="Q8" s="7" t="s">
        <v>31</v>
      </c>
      <c r="S8" s="18" t="s">
        <v>160</v>
      </c>
      <c r="T8" s="18" t="s">
        <v>159</v>
      </c>
      <c r="U8" s="44">
        <f>'PLEASE FILL IN HERE FIRST!!!'!$B$49</f>
        <v>190</v>
      </c>
    </row>
    <row r="9" spans="1:54">
      <c r="A9" s="6"/>
      <c r="B9" s="6"/>
      <c r="C9" s="6"/>
      <c r="D9" s="7"/>
      <c r="E9" s="7"/>
      <c r="F9" s="33" t="s">
        <v>119</v>
      </c>
      <c r="G9" s="33" t="s">
        <v>119</v>
      </c>
      <c r="H9" s="7"/>
      <c r="I9" s="7"/>
      <c r="J9" s="7"/>
      <c r="K9" s="7"/>
      <c r="L9" s="7"/>
      <c r="M9" s="7"/>
      <c r="N9" s="7"/>
      <c r="O9" s="8" t="str">
        <f>'PLEASE FILL IN HERE FIRST!!!'!B43</f>
        <v>US $</v>
      </c>
      <c r="P9" s="8" t="str">
        <f>'PLEASE FILL IN HERE FIRST!!!'!B43</f>
        <v>US $</v>
      </c>
      <c r="Q9" s="8" t="str">
        <f>'PLEASE FILL IN HERE FIRST!!!'!B43</f>
        <v>US $</v>
      </c>
      <c r="S9" s="18" t="s">
        <v>160</v>
      </c>
      <c r="T9" s="18" t="s">
        <v>161</v>
      </c>
      <c r="U9" s="44">
        <f>'PLEASE FILL IN HERE FIRST!!!'!$B$49</f>
        <v>190</v>
      </c>
    </row>
    <row r="10" spans="1:54" s="3" customFormat="1" ht="20.25" customHeight="1" thickBot="1">
      <c r="A10" s="12" t="s">
        <v>122</v>
      </c>
      <c r="B10" s="13" t="s">
        <v>25</v>
      </c>
      <c r="C10" s="13" t="s">
        <v>26</v>
      </c>
      <c r="D10" s="14" t="s">
        <v>27</v>
      </c>
      <c r="E10" s="14" t="s">
        <v>28</v>
      </c>
      <c r="F10" s="17">
        <v>40128</v>
      </c>
      <c r="G10" s="17">
        <v>40132</v>
      </c>
      <c r="H10" s="14" t="s">
        <v>29</v>
      </c>
      <c r="I10" s="14"/>
      <c r="J10" s="14"/>
      <c r="K10" s="14"/>
      <c r="L10" s="14" t="s">
        <v>158</v>
      </c>
      <c r="M10" s="14" t="s">
        <v>30</v>
      </c>
      <c r="N10" s="14">
        <v>4</v>
      </c>
      <c r="O10" s="52">
        <f>Prospectus!I77</f>
        <v>190</v>
      </c>
      <c r="P10" s="52">
        <f>'PLEASE FILL IN HERE FIRST!!!'!B47</f>
        <v>190</v>
      </c>
      <c r="Q10" s="53">
        <f>'PLEASE FILL IN HERE FIRST!!!'!B45</f>
        <v>17</v>
      </c>
      <c r="R10" s="57"/>
      <c r="S10" s="18" t="s">
        <v>160</v>
      </c>
      <c r="T10" s="18" t="s">
        <v>162</v>
      </c>
      <c r="U10" s="44">
        <f>'PLEASE FILL IN HERE FIRST!!!'!$B$49</f>
        <v>190</v>
      </c>
      <c r="V10" s="18"/>
      <c r="W10" s="18"/>
      <c r="X10"/>
    </row>
    <row r="11" spans="1:54" ht="19.5" customHeight="1" thickBot="1">
      <c r="A11" s="15">
        <v>1</v>
      </c>
      <c r="B11" s="31"/>
      <c r="C11" s="31" t="s">
        <v>170</v>
      </c>
      <c r="D11" s="30" t="s">
        <v>27</v>
      </c>
      <c r="E11" s="30" t="s">
        <v>28</v>
      </c>
      <c r="F11" s="32">
        <v>41065</v>
      </c>
      <c r="G11" s="32">
        <v>41067</v>
      </c>
      <c r="H11" s="30"/>
      <c r="I11" s="30"/>
      <c r="J11" s="30"/>
      <c r="K11" s="30"/>
      <c r="L11" s="30"/>
      <c r="M11" s="30"/>
      <c r="N11" s="30">
        <v>1</v>
      </c>
      <c r="O11" s="51" t="str">
        <f>IF(ISBLANK(L11),"",N11*R11)</f>
        <v/>
      </c>
      <c r="P11" s="51" t="str">
        <f>IF(H11="x",0,IF(I11="x",0,IF(J11="x",$P$10/2,IF(K11="x",$P$10,""))))</f>
        <v/>
      </c>
      <c r="Q11" s="51">
        <f t="shared" ref="Q11:Q40" si="0">IF(E11="PLA",$Q$10,"")</f>
        <v>17</v>
      </c>
      <c r="R11" s="57" t="str">
        <f>IF(ISBLANK(L11)," ",VLOOKUP(L11,$W$11:$X$16,2,FALSE))</f>
        <v xml:space="preserve"> </v>
      </c>
      <c r="S11" s="18">
        <f>IF(ISBLANK(E11)," ",VLOOKUP(E11,$T$7:$U$10,2,FALSE))</f>
        <v>190</v>
      </c>
      <c r="T11" s="35" t="str">
        <f>IF($K11="x",$W$6,"")</f>
        <v/>
      </c>
      <c r="U11" s="44"/>
      <c r="V11" s="44"/>
      <c r="W11" s="45" t="str">
        <f>IF($H$11="x",$V$2,"")</f>
        <v/>
      </c>
      <c r="X11" s="35" t="str">
        <f>IF($H$11="x",$V$3,"")</f>
        <v/>
      </c>
      <c r="Y11" s="41">
        <v>1</v>
      </c>
      <c r="Z11" s="34"/>
    </row>
    <row r="12" spans="1:54" ht="19.5" customHeight="1" thickBot="1">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702">
        <v>2</v>
      </c>
    </row>
    <row r="18" spans="1:28" ht="19.5" customHeight="1" thickBot="1">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703"/>
    </row>
    <row r="19" spans="1:28" ht="19.5" customHeight="1" thickBot="1">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703"/>
    </row>
    <row r="20" spans="1:28" ht="19.5" customHeight="1" thickBot="1">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703"/>
    </row>
    <row r="21" spans="1:28" ht="19.5" customHeight="1" thickBot="1">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703"/>
    </row>
    <row r="22" spans="1:28" ht="19.5" customHeight="1" thickBot="1">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704"/>
    </row>
    <row r="23" spans="1:28" ht="19.5" customHeight="1" thickBot="1">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c r="A41" s="712" t="s">
        <v>135</v>
      </c>
      <c r="B41" s="712"/>
      <c r="C41" s="712"/>
      <c r="D41" s="712"/>
      <c r="E41" s="712"/>
      <c r="F41" s="712"/>
      <c r="G41" s="712"/>
      <c r="H41" s="712"/>
      <c r="I41" s="712"/>
      <c r="J41" s="712"/>
      <c r="K41" s="712"/>
      <c r="L41" s="712"/>
      <c r="M41" s="712"/>
      <c r="N41" s="712"/>
      <c r="O41" s="50">
        <f>SUM(O11:O40)</f>
        <v>0</v>
      </c>
      <c r="P41" s="50">
        <f>SUM(P11:P40)</f>
        <v>0</v>
      </c>
      <c r="Q41" s="49">
        <f>SUM(Q11:Q40)</f>
        <v>17</v>
      </c>
      <c r="AB41" s="45" t="str">
        <f>IF($H$16="x",$V$2,"")</f>
        <v/>
      </c>
      <c r="AC41" s="35" t="str">
        <f>IF($H$16="x",$V$3,"")</f>
        <v/>
      </c>
      <c r="AD41" s="41">
        <v>6</v>
      </c>
    </row>
    <row r="42" spans="1:31" ht="19.5" customHeight="1" thickBot="1">
      <c r="A42" s="713" t="s">
        <v>136</v>
      </c>
      <c r="B42" s="713"/>
      <c r="C42" s="713"/>
      <c r="D42" s="713"/>
      <c r="E42" s="713"/>
      <c r="F42" s="713"/>
      <c r="G42" s="713"/>
      <c r="H42" s="713"/>
      <c r="I42" s="713"/>
      <c r="J42" s="713"/>
      <c r="K42" s="713"/>
      <c r="L42" s="713"/>
      <c r="M42" s="713"/>
      <c r="N42" s="713"/>
      <c r="O42" s="719">
        <f>O41+P41+Q41</f>
        <v>17</v>
      </c>
      <c r="P42" s="720"/>
      <c r="Q42" s="27" t="str">
        <f>'PLEASE FILL IN HERE FIRST!!!'!B43</f>
        <v>US $</v>
      </c>
      <c r="AB42" s="46" t="str">
        <f>IF($H$16="x",$U$2,"")</f>
        <v/>
      </c>
      <c r="AC42" s="36" t="str">
        <f>IF($H$16="x",$U$3,"")</f>
        <v/>
      </c>
      <c r="AD42" s="42"/>
    </row>
    <row r="43" spans="1:31" ht="15.75">
      <c r="A43" t="s">
        <v>137</v>
      </c>
      <c r="D43" s="1"/>
      <c r="E43" s="1"/>
      <c r="F43" s="1"/>
      <c r="G43" s="1"/>
      <c r="H43" s="1"/>
      <c r="I43" s="1"/>
      <c r="J43" s="1"/>
      <c r="K43" s="1"/>
      <c r="L43" s="1"/>
      <c r="M43" s="1"/>
      <c r="N43" s="1"/>
      <c r="O43" s="1"/>
      <c r="P43" s="1"/>
      <c r="AB43" s="46" t="str">
        <f>IF($I$16="x",$V$2,"")</f>
        <v/>
      </c>
      <c r="AC43" s="36" t="str">
        <f>IF($I$16="x",$V$4,"")</f>
        <v/>
      </c>
      <c r="AD43" s="42"/>
    </row>
    <row r="44" spans="1:31" ht="15.75">
      <c r="D44" s="1"/>
      <c r="AB44" s="46" t="str">
        <f>IF($I$16="x",$U$2,"")</f>
        <v/>
      </c>
      <c r="AC44" s="36" t="str">
        <f>IF($I$16="x",$U$4,"")</f>
        <v/>
      </c>
      <c r="AD44" s="42"/>
    </row>
    <row r="45" spans="1:31" ht="15.75">
      <c r="A45" t="s">
        <v>105</v>
      </c>
      <c r="D45" s="1"/>
      <c r="F45" s="710">
        <f>'PLEASE FILL IN HERE FIRST!!!'!B33</f>
        <v>43613</v>
      </c>
      <c r="G45" s="711"/>
      <c r="AB45" s="46" t="str">
        <f>IF($J$16="x",$V$2,"")</f>
        <v/>
      </c>
      <c r="AC45" s="36" t="str">
        <f>IF($J$16="x",$V$5,"")</f>
        <v/>
      </c>
      <c r="AD45" s="42"/>
    </row>
    <row r="46" spans="1:31" ht="16.5" thickBot="1">
      <c r="A46" s="4" t="s">
        <v>108</v>
      </c>
      <c r="C46" s="1"/>
      <c r="D46" s="1"/>
      <c r="AB46" s="48" t="str">
        <f>IF($J$16="x",$U$2,"")</f>
        <v/>
      </c>
      <c r="AC46" s="37" t="str">
        <f>IF($J$16="x",$U$5,"")</f>
        <v/>
      </c>
      <c r="AD46" s="43"/>
    </row>
    <row r="47" spans="1:31" s="2" customFormat="1" ht="15.75">
      <c r="A47" s="22" t="str">
        <f>'PLEASE FILL IN HERE FIRST!!!'!B23</f>
        <v>Japan Table Tennis Association (JTTA)</v>
      </c>
      <c r="B47" s="16" t="s">
        <v>107</v>
      </c>
      <c r="C47" s="24" t="str">
        <f>'PLEASE FILL IN HERE FIRST!!!'!B27</f>
        <v>81 3 3481 2373</v>
      </c>
      <c r="D47" s="25"/>
      <c r="E47" s="26" t="s">
        <v>101</v>
      </c>
      <c r="F47" s="706"/>
      <c r="G47" s="707"/>
      <c r="H47" s="23"/>
      <c r="I47" s="23"/>
      <c r="R47" s="58"/>
      <c r="S47" s="18"/>
      <c r="T47" s="18"/>
      <c r="U47" s="18"/>
      <c r="V47" s="18"/>
      <c r="AC47" s="45" t="str">
        <f>IF($H$17="x",$V$2,"")</f>
        <v/>
      </c>
      <c r="AD47" s="35" t="str">
        <f>IF($H$17="x",$V$3,"")</f>
        <v/>
      </c>
      <c r="AE47" s="41">
        <v>7</v>
      </c>
    </row>
    <row r="48" spans="1:31" s="2" customFormat="1" ht="15.75">
      <c r="B48" s="16" t="s">
        <v>104</v>
      </c>
      <c r="C48" s="717" t="str">
        <f>'PLEASE FILL IN HERE FIRST!!!'!B29</f>
        <v>international@jtta.or.jp</v>
      </c>
      <c r="D48" s="717"/>
      <c r="E48" s="718"/>
      <c r="F48" s="708"/>
      <c r="G48" s="709"/>
      <c r="R48" s="58"/>
      <c r="S48" s="16"/>
      <c r="T48" s="16"/>
      <c r="U48" s="16"/>
      <c r="V48" s="16"/>
      <c r="AC48" s="46" t="str">
        <f>IF($H$17="x",$U$2,"")</f>
        <v/>
      </c>
      <c r="AD48" s="36" t="str">
        <f>IF($H$17="x",$U$3,"")</f>
        <v/>
      </c>
      <c r="AE48" s="42"/>
    </row>
    <row r="49" spans="6:33" ht="15.75">
      <c r="F49" s="705"/>
      <c r="G49" s="705"/>
      <c r="H49" s="10"/>
      <c r="S49" s="16"/>
      <c r="T49" s="16"/>
      <c r="U49" s="16"/>
      <c r="V49" s="16"/>
      <c r="AC49" s="46" t="str">
        <f>IF($I$17="x",$V$2,"")</f>
        <v/>
      </c>
      <c r="AD49" s="36" t="str">
        <f>IF($I$17="x",$V$4,"")</f>
        <v/>
      </c>
      <c r="AE49" s="42"/>
    </row>
    <row r="50" spans="6:33" ht="15.75">
      <c r="AC50" s="46" t="str">
        <f>IF($I$17="x",$U$2,"")</f>
        <v/>
      </c>
      <c r="AD50" s="36" t="str">
        <f>IF($I$17="x",$U$4,"")</f>
        <v/>
      </c>
      <c r="AE50" s="42"/>
    </row>
    <row r="51" spans="6:33" ht="15.75">
      <c r="AC51" s="46" t="str">
        <f>IF($J$17="x",$V$2,"")</f>
        <v/>
      </c>
      <c r="AD51" s="36" t="str">
        <f>IF($J$17="x",$V$5,"")</f>
        <v/>
      </c>
      <c r="AE51" s="42"/>
    </row>
    <row r="52" spans="6:33" ht="16.5" thickBot="1">
      <c r="AC52" s="48" t="str">
        <f>IF($J$17="x",$U$2,"")</f>
        <v/>
      </c>
      <c r="AD52" s="37" t="str">
        <f>IF($J$17="x",$U$5,"")</f>
        <v/>
      </c>
      <c r="AE52" s="43"/>
    </row>
    <row r="53" spans="6:33" ht="15.75">
      <c r="AD53" s="45" t="str">
        <f>IF($H$18="x",$V$2,"")</f>
        <v/>
      </c>
      <c r="AE53" s="35" t="str">
        <f>IF($H$18="x",$V$3,"")</f>
        <v/>
      </c>
      <c r="AF53" s="41">
        <v>8</v>
      </c>
    </row>
    <row r="54" spans="6:33" ht="15.75">
      <c r="AD54" s="46" t="str">
        <f>IF($H$18="x",$U$2,"")</f>
        <v/>
      </c>
      <c r="AE54" s="36" t="str">
        <f>IF($H$18="x",$U$3,"")</f>
        <v/>
      </c>
      <c r="AF54" s="42"/>
    </row>
    <row r="55" spans="6:33" ht="15.75">
      <c r="AD55" s="46" t="str">
        <f>IF($I$18="x",$V$2,"")</f>
        <v/>
      </c>
      <c r="AE55" s="36" t="str">
        <f>IF($I$18="x",$V$4,"")</f>
        <v/>
      </c>
      <c r="AF55" s="42"/>
    </row>
    <row r="56" spans="6:33" ht="15.75">
      <c r="AD56" s="46" t="str">
        <f>IF($I$18="x",$U$2,"")</f>
        <v/>
      </c>
      <c r="AE56" s="36" t="str">
        <f>IF($I$18="x",$U$4,"")</f>
        <v/>
      </c>
      <c r="AF56" s="42"/>
    </row>
    <row r="57" spans="6:33" ht="15.75">
      <c r="AD57" s="46" t="str">
        <f>IF($J$18="x",$V$2,"")</f>
        <v/>
      </c>
      <c r="AE57" s="36" t="str">
        <f>IF($J$18="x",$V$5,"")</f>
        <v/>
      </c>
      <c r="AF57" s="42"/>
    </row>
    <row r="58" spans="6:33" ht="16.5" thickBot="1">
      <c r="AD58" s="48" t="str">
        <f>IF($J$18="x",$U$2,"")</f>
        <v/>
      </c>
      <c r="AE58" s="37" t="str">
        <f>IF($J$18="x",$U$5,"")</f>
        <v/>
      </c>
      <c r="AF58" s="43"/>
    </row>
    <row r="59" spans="6:33" ht="15.75">
      <c r="AE59" s="45" t="str">
        <f>IF($H$19="x",$V$2,"")</f>
        <v/>
      </c>
      <c r="AF59" s="35" t="str">
        <f>IF($H$19="x",$V$3,"")</f>
        <v/>
      </c>
      <c r="AG59" s="41">
        <v>9</v>
      </c>
    </row>
    <row r="60" spans="6:33" ht="15.75">
      <c r="AE60" s="46" t="str">
        <f>IF($H$19="x",$U$2,"")</f>
        <v/>
      </c>
      <c r="AF60" s="36" t="str">
        <f>IF($H$19="x",$U$3,"")</f>
        <v/>
      </c>
      <c r="AG60" s="42"/>
    </row>
    <row r="61" spans="6:33" ht="15.75">
      <c r="AE61" s="46" t="str">
        <f>IF($I$19="x",$V$2,"")</f>
        <v/>
      </c>
      <c r="AF61" s="36" t="str">
        <f>IF($I$19="x",$V$4,"")</f>
        <v/>
      </c>
      <c r="AG61" s="42"/>
    </row>
    <row r="62" spans="6:33" ht="15.75">
      <c r="AE62" s="46" t="str">
        <f>IF($I$19="x",$U$2,"")</f>
        <v/>
      </c>
      <c r="AF62" s="36" t="str">
        <f>IF($I$19="x",$U$4,"")</f>
        <v/>
      </c>
      <c r="AG62" s="42"/>
    </row>
    <row r="63" spans="6:33" ht="15.75">
      <c r="AE63" s="46" t="str">
        <f>IF($J$19="x",$V$2,"")</f>
        <v/>
      </c>
      <c r="AF63" s="36" t="str">
        <f>IF($J$19="x",$V$5,"")</f>
        <v/>
      </c>
      <c r="AG63" s="42"/>
    </row>
    <row r="64" spans="6:33" ht="16.5" thickBot="1">
      <c r="AE64" s="48" t="str">
        <f>IF($J$19="x",$U$2,"")</f>
        <v/>
      </c>
      <c r="AF64" s="37" t="str">
        <f>IF($J$19="x",$U$5,"")</f>
        <v/>
      </c>
      <c r="AG64" s="43"/>
    </row>
    <row r="65" spans="32:36" ht="15.75">
      <c r="AF65" s="45" t="str">
        <f>IF($H$20="x",$V$2,"")</f>
        <v/>
      </c>
      <c r="AG65" s="35" t="str">
        <f>IF($H$20="x",$V$3,"")</f>
        <v/>
      </c>
      <c r="AH65" s="41">
        <v>10</v>
      </c>
    </row>
    <row r="66" spans="32:36" ht="15.75">
      <c r="AF66" s="46" t="str">
        <f>IF($H$20="x",$U$2,"")</f>
        <v/>
      </c>
      <c r="AG66" s="36" t="str">
        <f>IF($H$20="x",$U$3,"")</f>
        <v/>
      </c>
      <c r="AH66" s="42"/>
    </row>
    <row r="67" spans="32:36" ht="15.75">
      <c r="AF67" s="46" t="str">
        <f>IF($I$20="x",$V$2,"")</f>
        <v/>
      </c>
      <c r="AG67" s="36" t="str">
        <f>IF($I$20="x",$V$4,"")</f>
        <v/>
      </c>
      <c r="AH67" s="42"/>
    </row>
    <row r="68" spans="32:36" ht="15.75">
      <c r="AF68" s="46" t="str">
        <f>IF($I$20="x",$U$2,"")</f>
        <v/>
      </c>
      <c r="AG68" s="36" t="str">
        <f>IF($I$20="x",$U$4,"")</f>
        <v/>
      </c>
      <c r="AH68" s="42"/>
    </row>
    <row r="69" spans="32:36" ht="15.75">
      <c r="AF69" s="46" t="str">
        <f>IF($J$20="x",$V$2,"")</f>
        <v/>
      </c>
      <c r="AG69" s="36" t="str">
        <f>IF($J$20="x",$V$5,"")</f>
        <v/>
      </c>
      <c r="AH69" s="42"/>
    </row>
    <row r="70" spans="32:36" ht="16.5" thickBot="1">
      <c r="AF70" s="48" t="str">
        <f>IF($J$20="x",$U$2,"")</f>
        <v/>
      </c>
      <c r="AG70" s="37" t="str">
        <f>IF($J$20="x",$U$5,"")</f>
        <v/>
      </c>
      <c r="AH70" s="43"/>
    </row>
    <row r="71" spans="32:36" ht="15.75">
      <c r="AG71" s="45" t="str">
        <f>IF($H$21="x",$V$2,"")</f>
        <v/>
      </c>
      <c r="AH71" s="35" t="str">
        <f>IF($H$21="x",$V$3,"")</f>
        <v/>
      </c>
      <c r="AI71" s="41">
        <v>11</v>
      </c>
    </row>
    <row r="72" spans="32:36" ht="15.75">
      <c r="AG72" s="46" t="str">
        <f>IF($H$21="x",$U$2,"")</f>
        <v/>
      </c>
      <c r="AH72" s="36" t="str">
        <f>IF($H$21="x",$U$3,"")</f>
        <v/>
      </c>
      <c r="AI72" s="42"/>
    </row>
    <row r="73" spans="32:36" ht="15.75">
      <c r="AG73" s="46" t="str">
        <f>IF($I$21="x",$V$2,"")</f>
        <v/>
      </c>
      <c r="AH73" s="36" t="str">
        <f>IF($I$21="x",$V$4,"")</f>
        <v/>
      </c>
      <c r="AI73" s="42"/>
    </row>
    <row r="74" spans="32:36" ht="15.75">
      <c r="AG74" s="46" t="str">
        <f>IF($I$21="x",$U$2,"")</f>
        <v/>
      </c>
      <c r="AH74" s="36" t="str">
        <f>IF($I$21="x",$U$4,"")</f>
        <v/>
      </c>
      <c r="AI74" s="42"/>
    </row>
    <row r="75" spans="32:36" ht="15.75">
      <c r="AG75" s="46" t="str">
        <f>IF($J$21="x",$V$2,"")</f>
        <v/>
      </c>
      <c r="AH75" s="36" t="str">
        <f>IF($J$21="x",$V$5,"")</f>
        <v/>
      </c>
      <c r="AI75" s="42"/>
    </row>
    <row r="76" spans="32:36" ht="16.5" thickBot="1">
      <c r="AG76" s="48" t="str">
        <f>IF($J$21="x",$U$2,"")</f>
        <v/>
      </c>
      <c r="AH76" s="37" t="str">
        <f>IF($J$21="x",$U$5,"")</f>
        <v/>
      </c>
      <c r="AI76" s="43"/>
    </row>
    <row r="77" spans="32:36" ht="15.75">
      <c r="AH77" s="45" t="str">
        <f>IF($H$22="x",$V$2,"")</f>
        <v/>
      </c>
      <c r="AI77" s="35" t="str">
        <f>IF($H$22="x",$V$3,"")</f>
        <v/>
      </c>
      <c r="AJ77" s="41">
        <v>12</v>
      </c>
    </row>
    <row r="78" spans="32:36" ht="15.75">
      <c r="AH78" s="46" t="str">
        <f>IF($H$22="x",$U$2,"")</f>
        <v/>
      </c>
      <c r="AI78" s="36" t="str">
        <f>IF($H$22="x",$U$3,"")</f>
        <v/>
      </c>
      <c r="AJ78" s="42"/>
    </row>
    <row r="79" spans="32:36" ht="15.75">
      <c r="AH79" s="46" t="str">
        <f>IF($I$22="x",$V$2,"")</f>
        <v/>
      </c>
      <c r="AI79" s="36" t="str">
        <f>IF($I$22="x",$V$4,"")</f>
        <v/>
      </c>
      <c r="AJ79" s="42"/>
    </row>
    <row r="80" spans="32:36" ht="15.75">
      <c r="AH80" s="46" t="str">
        <f>IF($I$22="x",$U$2,"")</f>
        <v/>
      </c>
      <c r="AI80" s="36" t="str">
        <f>IF($I$22="x",$U$4,"")</f>
        <v/>
      </c>
      <c r="AJ80" s="42"/>
    </row>
    <row r="81" spans="34:39" ht="15.75">
      <c r="AH81" s="46" t="str">
        <f>IF($J$22="x",$V$2,"")</f>
        <v/>
      </c>
      <c r="AI81" s="36" t="str">
        <f>IF($J$22="x",$V$5,"")</f>
        <v/>
      </c>
      <c r="AJ81" s="42"/>
    </row>
    <row r="82" spans="34:39" ht="16.5" thickBot="1">
      <c r="AH82" s="48" t="str">
        <f>IF($J$22="x",$U$2,"")</f>
        <v/>
      </c>
      <c r="AI82" s="37" t="str">
        <f>IF($J$22="x",$U$5,"")</f>
        <v/>
      </c>
      <c r="AJ82" s="43"/>
    </row>
    <row r="83" spans="34:39" ht="15.75">
      <c r="AI83" s="45" t="str">
        <f>IF($H$23="x",$V$2,"")</f>
        <v/>
      </c>
      <c r="AJ83" s="35" t="str">
        <f>IF($H$23="x",$V$3,"")</f>
        <v/>
      </c>
      <c r="AK83" s="41">
        <v>13</v>
      </c>
    </row>
    <row r="84" spans="34:39" ht="15.75">
      <c r="AI84" s="46" t="str">
        <f>IF($H$23="x",$U$2,"")</f>
        <v/>
      </c>
      <c r="AJ84" s="36" t="str">
        <f>IF($H$23="x",$U$3,"")</f>
        <v/>
      </c>
      <c r="AK84" s="42"/>
    </row>
    <row r="85" spans="34:39" ht="15.75">
      <c r="AI85" s="46" t="str">
        <f>IF($I$23="x",$V$2,"")</f>
        <v/>
      </c>
      <c r="AJ85" s="36" t="str">
        <f>IF($I$23="x",$V$4,"")</f>
        <v/>
      </c>
      <c r="AK85" s="42"/>
    </row>
    <row r="86" spans="34:39" ht="15.75">
      <c r="AI86" s="46" t="str">
        <f>IF($I$23="x",$U$2,"")</f>
        <v/>
      </c>
      <c r="AJ86" s="36" t="str">
        <f>IF($I$23="x",$U$4,"")</f>
        <v/>
      </c>
      <c r="AK86" s="42"/>
    </row>
    <row r="87" spans="34:39" ht="15.75">
      <c r="AI87" s="46" t="str">
        <f>IF($J$23="x",$V$2,"")</f>
        <v/>
      </c>
      <c r="AJ87" s="36" t="str">
        <f>IF($J$23="x",$V$5,"")</f>
        <v/>
      </c>
      <c r="AK87" s="42"/>
    </row>
    <row r="88" spans="34:39" ht="16.5" thickBot="1">
      <c r="AI88" s="48" t="str">
        <f>IF($J$23="x",$U$2,"")</f>
        <v/>
      </c>
      <c r="AJ88" s="37" t="str">
        <f>IF($J$23="x",$U$5,"")</f>
        <v/>
      </c>
      <c r="AK88" s="43"/>
    </row>
    <row r="89" spans="34:39" ht="15.75">
      <c r="AJ89" s="45" t="str">
        <f>IF($H$24="x",$V$2,"")</f>
        <v/>
      </c>
      <c r="AK89" s="35" t="str">
        <f>IF($H$24="x",$V$3,"")</f>
        <v/>
      </c>
      <c r="AL89" s="41">
        <v>14</v>
      </c>
    </row>
    <row r="90" spans="34:39" ht="15.75">
      <c r="AJ90" s="46" t="str">
        <f>IF($H$24="x",$U$2,"")</f>
        <v/>
      </c>
      <c r="AK90" s="36" t="str">
        <f>IF($H$24="x",$U$3,"")</f>
        <v/>
      </c>
      <c r="AL90" s="42"/>
    </row>
    <row r="91" spans="34:39" ht="15.75">
      <c r="AJ91" s="46" t="str">
        <f>IF($I$24="x",$V$2,"")</f>
        <v/>
      </c>
      <c r="AK91" s="36" t="str">
        <f>IF($I$24="x",$V$4,"")</f>
        <v/>
      </c>
      <c r="AL91" s="42"/>
    </row>
    <row r="92" spans="34:39" ht="15.75">
      <c r="AJ92" s="46" t="str">
        <f>IF($I$24="x",$U$2,"")</f>
        <v/>
      </c>
      <c r="AK92" s="36" t="str">
        <f>IF($I$24="x",$U$4,"")</f>
        <v/>
      </c>
      <c r="AL92" s="42"/>
    </row>
    <row r="93" spans="34:39" ht="15.75">
      <c r="AJ93" s="46" t="str">
        <f>IF($J$24="x",$V$2,"")</f>
        <v/>
      </c>
      <c r="AK93" s="36" t="str">
        <f>IF($J$24="x",$V$5,"")</f>
        <v/>
      </c>
      <c r="AL93" s="42"/>
    </row>
    <row r="94" spans="34:39" ht="16.5" thickBot="1">
      <c r="AJ94" s="48" t="str">
        <f>IF($J$24="x",$U$2,"")</f>
        <v/>
      </c>
      <c r="AK94" s="37" t="str">
        <f>IF($J$24="x",$U$5,"")</f>
        <v/>
      </c>
      <c r="AL94" s="43"/>
    </row>
    <row r="95" spans="34:39" ht="15.75">
      <c r="AK95" s="45" t="str">
        <f>IF($H$25="x",$V$2,"")</f>
        <v/>
      </c>
      <c r="AL95" s="35" t="str">
        <f>IF($H$25="x",$V$3,"")</f>
        <v/>
      </c>
      <c r="AM95" s="41">
        <v>15</v>
      </c>
    </row>
    <row r="96" spans="34:39" ht="15.75">
      <c r="AK96" s="46" t="str">
        <f>IF($H$25="x",$U$2,"")</f>
        <v/>
      </c>
      <c r="AL96" s="36" t="str">
        <f>IF($H$25="x",$U$3,"")</f>
        <v/>
      </c>
      <c r="AM96" s="42"/>
    </row>
    <row r="97" spans="37:41" ht="15.75">
      <c r="AK97" s="46" t="str">
        <f>IF($I$25="x",$V$2,"")</f>
        <v/>
      </c>
      <c r="AL97" s="36" t="str">
        <f>IF($I$25="x",$V$4,"")</f>
        <v/>
      </c>
      <c r="AM97" s="42"/>
    </row>
    <row r="98" spans="37:41" ht="15.75">
      <c r="AK98" s="46" t="str">
        <f>IF($I$25="x",$U$2,"")</f>
        <v/>
      </c>
      <c r="AL98" s="36" t="str">
        <f>IF($I$25="x",$U$4,"")</f>
        <v/>
      </c>
      <c r="AM98" s="42"/>
    </row>
    <row r="99" spans="37:41" ht="15.75">
      <c r="AK99" s="46" t="str">
        <f>IF($J$25="x",$V$2,"")</f>
        <v/>
      </c>
      <c r="AL99" s="36" t="str">
        <f>IF($J$25="x",$V$5,"")</f>
        <v/>
      </c>
      <c r="AM99" s="42"/>
    </row>
    <row r="100" spans="37:41" ht="16.5" thickBot="1">
      <c r="AK100" s="48" t="str">
        <f>IF($J$25="x",$U$2,"")</f>
        <v/>
      </c>
      <c r="AL100" s="37" t="str">
        <f>IF($J$25="x",$U$5,"")</f>
        <v/>
      </c>
      <c r="AM100" s="43"/>
    </row>
    <row r="101" spans="37:41" ht="15.75">
      <c r="AL101" s="45" t="str">
        <f>IF($H$26="x",$V$2,"")</f>
        <v/>
      </c>
      <c r="AM101" s="35" t="str">
        <f>IF($H$26="x",$V$3,"")</f>
        <v/>
      </c>
      <c r="AN101" s="41">
        <v>16</v>
      </c>
    </row>
    <row r="102" spans="37:41" ht="15.75">
      <c r="AL102" s="46" t="str">
        <f>IF($H$26="x",$U$2,"")</f>
        <v/>
      </c>
      <c r="AM102" s="36" t="str">
        <f>IF($H$26="x",$U$3,"")</f>
        <v/>
      </c>
      <c r="AN102" s="42"/>
    </row>
    <row r="103" spans="37:41" ht="15.75">
      <c r="AL103" s="46" t="str">
        <f>IF($I$26="x",$V$2,"")</f>
        <v/>
      </c>
      <c r="AM103" s="36" t="str">
        <f>IF($I$26="x",$V$4,"")</f>
        <v/>
      </c>
      <c r="AN103" s="42"/>
    </row>
    <row r="104" spans="37:41" ht="15.75">
      <c r="AL104" s="46" t="str">
        <f>IF($I$26="x",$U$2,"")</f>
        <v/>
      </c>
      <c r="AM104" s="36" t="str">
        <f>IF($I$26="x",$U$4,"")</f>
        <v/>
      </c>
      <c r="AN104" s="42"/>
    </row>
    <row r="105" spans="37:41" ht="15.75">
      <c r="AL105" s="46" t="str">
        <f>IF($J$26="x",$V$2,"")</f>
        <v/>
      </c>
      <c r="AM105" s="36" t="str">
        <f>IF($J$26="x",$V$5,"")</f>
        <v/>
      </c>
      <c r="AN105" s="42"/>
    </row>
    <row r="106" spans="37:41" ht="16.5" thickBot="1">
      <c r="AL106" s="48" t="str">
        <f>IF($J$26="x",$U$2,"")</f>
        <v/>
      </c>
      <c r="AM106" s="37" t="str">
        <f>IF($J$26="x",$U$5,"")</f>
        <v/>
      </c>
      <c r="AN106" s="43"/>
    </row>
    <row r="107" spans="37:41" ht="15.75">
      <c r="AM107" s="45" t="str">
        <f>IF($H$27="x",$V$2,"")</f>
        <v/>
      </c>
      <c r="AN107" s="35" t="str">
        <f>IF($H$27="x",$V$3,"")</f>
        <v/>
      </c>
      <c r="AO107" s="41">
        <v>17</v>
      </c>
    </row>
    <row r="108" spans="37:41" ht="15.75">
      <c r="AM108" s="46" t="str">
        <f>IF($H$27="x",$U$2,"")</f>
        <v/>
      </c>
      <c r="AN108" s="36" t="str">
        <f>IF($H$27="x",$U$3,"")</f>
        <v/>
      </c>
      <c r="AO108" s="42"/>
    </row>
    <row r="109" spans="37:41" ht="15.75">
      <c r="AM109" s="46" t="str">
        <f>IF($I$27="x",$V$2,"")</f>
        <v/>
      </c>
      <c r="AN109" s="36" t="str">
        <f>IF($I$27="x",$V$4,"")</f>
        <v/>
      </c>
      <c r="AO109" s="42"/>
    </row>
    <row r="110" spans="37:41" ht="15.75">
      <c r="AM110" s="46" t="str">
        <f>IF($I$27="x",$U$2,"")</f>
        <v/>
      </c>
      <c r="AN110" s="36" t="str">
        <f>IF($I$27="x",$U$4,"")</f>
        <v/>
      </c>
      <c r="AO110" s="42"/>
    </row>
    <row r="111" spans="37:41" ht="15.75">
      <c r="AM111" s="46" t="str">
        <f>IF($J$27="x",$V$2,"")</f>
        <v/>
      </c>
      <c r="AN111" s="36" t="str">
        <f>IF($J$27="x",$V$5,"")</f>
        <v/>
      </c>
      <c r="AO111" s="42"/>
    </row>
    <row r="112" spans="37:41" ht="16.5" thickBot="1">
      <c r="AM112" s="48" t="str">
        <f>IF($J$27="x",$U$2,"")</f>
        <v/>
      </c>
      <c r="AN112" s="37" t="str">
        <f>IF($J$27="x",$U$5,"")</f>
        <v/>
      </c>
      <c r="AO112" s="43"/>
    </row>
    <row r="113" spans="40:44" ht="15.75">
      <c r="AN113" s="45" t="str">
        <f>IF($H$28="x",$V$2,"")</f>
        <v/>
      </c>
      <c r="AO113" s="35" t="str">
        <f>IF($H$28="x",$V$3,"")</f>
        <v/>
      </c>
      <c r="AP113" s="41">
        <v>18</v>
      </c>
    </row>
    <row r="114" spans="40:44" ht="15.75">
      <c r="AN114" s="46" t="str">
        <f>IF($H$28="x",$U$2,"")</f>
        <v/>
      </c>
      <c r="AO114" s="36" t="str">
        <f>IF($H$28="x",$U$3,"")</f>
        <v/>
      </c>
      <c r="AP114" s="42"/>
    </row>
    <row r="115" spans="40:44" ht="15.75">
      <c r="AN115" s="46" t="str">
        <f>IF($I$28="x",$V$2,"")</f>
        <v/>
      </c>
      <c r="AO115" s="36" t="str">
        <f>IF($I$28="x",$V$4,"")</f>
        <v/>
      </c>
      <c r="AP115" s="42"/>
    </row>
    <row r="116" spans="40:44" ht="15.75">
      <c r="AN116" s="46" t="str">
        <f>IF($I$28="x",$U$2,"")</f>
        <v/>
      </c>
      <c r="AO116" s="36" t="str">
        <f>IF($I$28="x",$U$4,"")</f>
        <v/>
      </c>
      <c r="AP116" s="42"/>
    </row>
    <row r="117" spans="40:44" ht="15.75">
      <c r="AN117" s="46" t="str">
        <f>IF($J$28="x",$V$2,"")</f>
        <v/>
      </c>
      <c r="AO117" s="36" t="str">
        <f>IF($J$28="x",$V$5,"")</f>
        <v/>
      </c>
      <c r="AP117" s="42"/>
    </row>
    <row r="118" spans="40:44" ht="16.5" thickBot="1">
      <c r="AN118" s="48" t="str">
        <f>IF($J$28="x",$U$2,"")</f>
        <v/>
      </c>
      <c r="AO118" s="37" t="str">
        <f>IF($J$28="x",$U$5,"")</f>
        <v/>
      </c>
      <c r="AP118" s="43"/>
    </row>
    <row r="119" spans="40:44" ht="15.75">
      <c r="AO119" s="45" t="str">
        <f>IF($H$29="x",$V$2,"")</f>
        <v/>
      </c>
      <c r="AP119" s="35" t="str">
        <f>IF($H$29="x",$V$3,"")</f>
        <v/>
      </c>
      <c r="AQ119" s="41">
        <v>19</v>
      </c>
    </row>
    <row r="120" spans="40:44" ht="15.75">
      <c r="AO120" s="46" t="str">
        <f>IF($H$29="x",$U$2,"")</f>
        <v/>
      </c>
      <c r="AP120" s="36" t="str">
        <f>IF($H$29="x",$U$3,"")</f>
        <v/>
      </c>
      <c r="AQ120" s="42"/>
    </row>
    <row r="121" spans="40:44" ht="15.75">
      <c r="AO121" s="46" t="str">
        <f>IF($I$29="x",$V$2,"")</f>
        <v/>
      </c>
      <c r="AP121" s="36" t="str">
        <f>IF($I$29="x",$V$4,"")</f>
        <v/>
      </c>
      <c r="AQ121" s="42"/>
    </row>
    <row r="122" spans="40:44" ht="15.75">
      <c r="AO122" s="46" t="str">
        <f>IF($I$29="x",$U$2,"")</f>
        <v/>
      </c>
      <c r="AP122" s="36" t="str">
        <f>IF($I$29="x",$U$4,"")</f>
        <v/>
      </c>
      <c r="AQ122" s="42"/>
    </row>
    <row r="123" spans="40:44" ht="15.75">
      <c r="AO123" s="46" t="str">
        <f>IF($J$29="x",$V$2,"")</f>
        <v/>
      </c>
      <c r="AP123" s="36" t="str">
        <f>IF($J$29="x",$V$5,"")</f>
        <v/>
      </c>
      <c r="AQ123" s="42"/>
    </row>
    <row r="124" spans="40:44" ht="16.5" thickBot="1">
      <c r="AO124" s="48" t="str">
        <f>IF($J$29="x",$U$2,"")</f>
        <v/>
      </c>
      <c r="AP124" s="37" t="str">
        <f>IF($J$29="x",$U$5,"")</f>
        <v/>
      </c>
      <c r="AQ124" s="43"/>
    </row>
    <row r="125" spans="40:44" ht="15.75">
      <c r="AP125" s="45" t="str">
        <f>IF($H$30="x",$V$2,"")</f>
        <v/>
      </c>
      <c r="AQ125" s="35" t="str">
        <f>IF($H$30="x",$V$3,"")</f>
        <v/>
      </c>
      <c r="AR125" s="41">
        <v>20</v>
      </c>
    </row>
    <row r="126" spans="40:44" ht="15.75">
      <c r="AP126" s="46" t="str">
        <f>IF($H$30="x",$U$2,"")</f>
        <v/>
      </c>
      <c r="AQ126" s="36" t="str">
        <f>IF($H$30="x",$U$3,"")</f>
        <v/>
      </c>
      <c r="AR126" s="42"/>
    </row>
    <row r="127" spans="40:44" ht="15.75">
      <c r="AP127" s="46" t="str">
        <f>IF($I$30="x",$V$2,"")</f>
        <v/>
      </c>
      <c r="AQ127" s="36" t="str">
        <f>IF($I$30="x",$V$4,"")</f>
        <v/>
      </c>
      <c r="AR127" s="42"/>
    </row>
    <row r="128" spans="40:44" ht="15.75">
      <c r="AP128" s="46" t="str">
        <f>IF($I$30="x",$U$2,"")</f>
        <v/>
      </c>
      <c r="AQ128" s="36" t="str">
        <f>IF($I$30="x",$U$4,"")</f>
        <v/>
      </c>
      <c r="AR128" s="42"/>
    </row>
    <row r="129" spans="42:47" ht="15.75">
      <c r="AP129" s="46" t="str">
        <f>IF($J$30="x",$V$2,"")</f>
        <v/>
      </c>
      <c r="AQ129" s="36" t="str">
        <f>IF($J$30="x",$V$5,"")</f>
        <v/>
      </c>
      <c r="AR129" s="42"/>
    </row>
    <row r="130" spans="42:47" ht="16.5" thickBot="1">
      <c r="AP130" s="48" t="str">
        <f>IF($J$30="x",$U$2,"")</f>
        <v/>
      </c>
      <c r="AQ130" s="37" t="str">
        <f>IF($J$30="x",$U$5,"")</f>
        <v/>
      </c>
      <c r="AR130" s="43"/>
    </row>
    <row r="131" spans="42:47" ht="15.75">
      <c r="AQ131" s="45" t="str">
        <f>IF($H$31="x",$V$2,"")</f>
        <v/>
      </c>
      <c r="AR131" s="35" t="str">
        <f>IF($H$31="x",$V$3,"")</f>
        <v/>
      </c>
      <c r="AS131" s="41">
        <v>21</v>
      </c>
    </row>
    <row r="132" spans="42:47" ht="15.75">
      <c r="AQ132" s="46" t="str">
        <f>IF($H$31="x",$U$2,"")</f>
        <v/>
      </c>
      <c r="AR132" s="36" t="str">
        <f>IF($H$31="x",$U$3,"")</f>
        <v/>
      </c>
      <c r="AS132" s="42"/>
    </row>
    <row r="133" spans="42:47" ht="15.75">
      <c r="AQ133" s="46" t="str">
        <f>IF($I$31="x",$V$2,"")</f>
        <v/>
      </c>
      <c r="AR133" s="36" t="str">
        <f>IF($I$31="x",$V$4,"")</f>
        <v/>
      </c>
      <c r="AS133" s="42"/>
    </row>
    <row r="134" spans="42:47" ht="15.75">
      <c r="AQ134" s="46" t="str">
        <f>IF($I$31="x",$U$2,"")</f>
        <v/>
      </c>
      <c r="AR134" s="36" t="str">
        <f>IF($I$31="x",$U$4,"")</f>
        <v/>
      </c>
      <c r="AS134" s="42"/>
    </row>
    <row r="135" spans="42:47" ht="15.75">
      <c r="AQ135" s="46" t="str">
        <f>IF($J$31="x",$V$2,"")</f>
        <v/>
      </c>
      <c r="AR135" s="36" t="str">
        <f>IF($J$31="x",$V$5,"")</f>
        <v/>
      </c>
      <c r="AS135" s="42"/>
    </row>
    <row r="136" spans="42:47" ht="16.5" thickBot="1">
      <c r="AQ136" s="48" t="str">
        <f>IF($J$31="x",$U$2,"")</f>
        <v/>
      </c>
      <c r="AR136" s="37" t="str">
        <f>IF($J$31="x",$U$5,"")</f>
        <v/>
      </c>
      <c r="AS136" s="43"/>
    </row>
    <row r="137" spans="42:47" ht="15.75">
      <c r="AR137" s="45" t="str">
        <f>IF($H$32="x",$V$2,"")</f>
        <v/>
      </c>
      <c r="AS137" s="35" t="str">
        <f>IF($H$32="x",$V$3,"")</f>
        <v/>
      </c>
      <c r="AT137" s="41">
        <v>22</v>
      </c>
    </row>
    <row r="138" spans="42:47" ht="15.75">
      <c r="AR138" s="46" t="str">
        <f>IF($H$32="x",$U$2,"")</f>
        <v/>
      </c>
      <c r="AS138" s="36" t="str">
        <f>IF($H$32="x",$U$3,"")</f>
        <v/>
      </c>
      <c r="AT138" s="42"/>
    </row>
    <row r="139" spans="42:47" ht="15.75">
      <c r="AR139" s="46" t="str">
        <f>IF($I$32="x",$V$2,"")</f>
        <v/>
      </c>
      <c r="AS139" s="36" t="str">
        <f>IF($I$32="x",$V$4,"")</f>
        <v/>
      </c>
      <c r="AT139" s="42"/>
    </row>
    <row r="140" spans="42:47" ht="15.75">
      <c r="AR140" s="46" t="str">
        <f>IF($I$32="x",$U$2,"")</f>
        <v/>
      </c>
      <c r="AS140" s="36" t="str">
        <f>IF($I$32="x",$U$4,"")</f>
        <v/>
      </c>
      <c r="AT140" s="42"/>
    </row>
    <row r="141" spans="42:47" ht="15.75">
      <c r="AR141" s="46" t="str">
        <f>IF($J$32="x",$V$2,"")</f>
        <v/>
      </c>
      <c r="AS141" s="36" t="str">
        <f>IF($J$32="x",$V$5,"")</f>
        <v/>
      </c>
      <c r="AT141" s="42"/>
    </row>
    <row r="142" spans="42:47" ht="16.5" thickBot="1">
      <c r="AR142" s="48" t="str">
        <f>IF($J$32="x",$U$2,"")</f>
        <v/>
      </c>
      <c r="AS142" s="37" t="str">
        <f>IF($J$32="x",$U$5,"")</f>
        <v/>
      </c>
      <c r="AT142" s="43"/>
    </row>
    <row r="143" spans="42:47" ht="15.75">
      <c r="AS143" s="45" t="str">
        <f>IF($H$33="x",$V$2,"")</f>
        <v/>
      </c>
      <c r="AT143" s="35" t="str">
        <f>IF($H$33="x",$V$3,"")</f>
        <v/>
      </c>
      <c r="AU143" s="41">
        <v>23</v>
      </c>
    </row>
    <row r="144" spans="42:47" ht="15.75">
      <c r="AS144" s="46" t="str">
        <f>IF($H$33="x",$U$2,"")</f>
        <v/>
      </c>
      <c r="AT144" s="36" t="str">
        <f>IF($H$33="x",$U$3,"")</f>
        <v/>
      </c>
      <c r="AU144" s="42"/>
    </row>
    <row r="145" spans="45:49" ht="15.75">
      <c r="AS145" s="46" t="str">
        <f>IF($I$33="x",$V$2,"")</f>
        <v/>
      </c>
      <c r="AT145" s="36" t="str">
        <f>IF($I$33="x",$V$4,"")</f>
        <v/>
      </c>
      <c r="AU145" s="42"/>
    </row>
    <row r="146" spans="45:49" ht="15.75">
      <c r="AS146" s="46" t="str">
        <f>IF($I$33="x",$U$2,"")</f>
        <v/>
      </c>
      <c r="AT146" s="36" t="str">
        <f>IF($I$33="x",$U$4,"")</f>
        <v/>
      </c>
      <c r="AU146" s="42"/>
    </row>
    <row r="147" spans="45:49" ht="15.75">
      <c r="AS147" s="46" t="str">
        <f>IF($J$33="x",$V$2,"")</f>
        <v/>
      </c>
      <c r="AT147" s="36" t="str">
        <f>IF($J$33="x",$V$5,"")</f>
        <v/>
      </c>
      <c r="AU147" s="42"/>
    </row>
    <row r="148" spans="45:49" ht="16.5" thickBot="1">
      <c r="AS148" s="48" t="str">
        <f>IF($J$33="x",$U$2,"")</f>
        <v/>
      </c>
      <c r="AT148" s="37" t="str">
        <f>IF($J$33="x",$U$5,"")</f>
        <v/>
      </c>
      <c r="AU148" s="43"/>
    </row>
    <row r="149" spans="45:49" ht="15.75">
      <c r="AT149" s="45" t="str">
        <f>IF($H$34="x",$V$2,"")</f>
        <v/>
      </c>
      <c r="AU149" s="35" t="str">
        <f>IF($H$34="x",$V$3,"")</f>
        <v/>
      </c>
      <c r="AV149" s="41">
        <v>24</v>
      </c>
    </row>
    <row r="150" spans="45:49" ht="15.75">
      <c r="AT150" s="46" t="str">
        <f>IF($H$34="x",$U$2,"")</f>
        <v/>
      </c>
      <c r="AU150" s="36" t="str">
        <f>IF($H$34="x",$U$3,"")</f>
        <v/>
      </c>
      <c r="AV150" s="42"/>
    </row>
    <row r="151" spans="45:49" ht="15.75">
      <c r="AT151" s="46" t="str">
        <f>IF($I$34="x",$V$2,"")</f>
        <v/>
      </c>
      <c r="AU151" s="36" t="str">
        <f>IF($I$34="x",$V$4,"")</f>
        <v/>
      </c>
      <c r="AV151" s="42"/>
    </row>
    <row r="152" spans="45:49" ht="15.75">
      <c r="AT152" s="46" t="str">
        <f>IF($I$34="x",$U$2,"")</f>
        <v/>
      </c>
      <c r="AU152" s="36" t="str">
        <f>IF($I$34="x",$U$4,"")</f>
        <v/>
      </c>
      <c r="AV152" s="42"/>
    </row>
    <row r="153" spans="45:49" ht="15.75">
      <c r="AT153" s="46" t="str">
        <f>IF($J$34="x",$V$2,"")</f>
        <v/>
      </c>
      <c r="AU153" s="36" t="str">
        <f>IF($J$34="x",$V$5,"")</f>
        <v/>
      </c>
      <c r="AV153" s="42"/>
    </row>
    <row r="154" spans="45:49" ht="16.5" thickBot="1">
      <c r="AT154" s="48" t="str">
        <f>IF($J$34="x",$U$2,"")</f>
        <v/>
      </c>
      <c r="AU154" s="37" t="str">
        <f>IF($J$34="x",$U$5,"")</f>
        <v/>
      </c>
      <c r="AV154" s="43"/>
    </row>
    <row r="155" spans="45:49" ht="15.75">
      <c r="AU155" s="45" t="str">
        <f>IF($H$35="x",$V$2,"")</f>
        <v/>
      </c>
      <c r="AV155" s="35" t="str">
        <f>IF($H$35="x",$V$3,"")</f>
        <v/>
      </c>
      <c r="AW155" s="41">
        <v>25</v>
      </c>
    </row>
    <row r="156" spans="45:49" ht="15.75">
      <c r="AU156" s="46" t="str">
        <f>IF($H$35="x",$U$2,"")</f>
        <v/>
      </c>
      <c r="AV156" s="36" t="str">
        <f>IF($H$35="x",$U$3,"")</f>
        <v/>
      </c>
      <c r="AW156" s="42"/>
    </row>
    <row r="157" spans="45:49" ht="15.75">
      <c r="AU157" s="46" t="str">
        <f>IF($I$35="x",$V$2,"")</f>
        <v/>
      </c>
      <c r="AV157" s="36" t="str">
        <f>IF($I$35="x",$V$4,"")</f>
        <v/>
      </c>
      <c r="AW157" s="42"/>
    </row>
    <row r="158" spans="45:49" ht="15.75">
      <c r="AU158" s="46" t="str">
        <f>IF($I$35="x",$U$2,"")</f>
        <v/>
      </c>
      <c r="AV158" s="36" t="str">
        <f>IF($I$35="x",$U$4,"")</f>
        <v/>
      </c>
      <c r="AW158" s="42"/>
    </row>
    <row r="159" spans="45:49" ht="15.75">
      <c r="AU159" s="46" t="str">
        <f>IF($J$35="x",$V$2,"")</f>
        <v/>
      </c>
      <c r="AV159" s="36" t="str">
        <f>IF($J$35="x",$V$5,"")</f>
        <v/>
      </c>
      <c r="AW159" s="42"/>
    </row>
    <row r="160" spans="45:49" ht="16.5" thickBot="1">
      <c r="AU160" s="48" t="str">
        <f>IF($J$35="x",$U$2,"")</f>
        <v/>
      </c>
      <c r="AV160" s="37" t="str">
        <f>IF($J$35="x",$U$5,"")</f>
        <v/>
      </c>
      <c r="AW160" s="43"/>
    </row>
    <row r="161" spans="48:52" ht="15.75">
      <c r="AV161" s="45" t="str">
        <f>IF($H$36="x",$V$2,"")</f>
        <v/>
      </c>
      <c r="AW161" s="35" t="str">
        <f>IF($H$36="x",$V$3,"")</f>
        <v/>
      </c>
      <c r="AX161" s="41">
        <v>26</v>
      </c>
    </row>
    <row r="162" spans="48:52" ht="15.75">
      <c r="AV162" s="46" t="str">
        <f>IF($H$36="x",$U$2,"")</f>
        <v/>
      </c>
      <c r="AW162" s="36" t="str">
        <f>IF($H$36="x",$U$3,"")</f>
        <v/>
      </c>
      <c r="AX162" s="42"/>
    </row>
    <row r="163" spans="48:52" ht="15.75">
      <c r="AV163" s="46" t="str">
        <f>IF($I$36="x",$V$2,"")</f>
        <v/>
      </c>
      <c r="AW163" s="36" t="str">
        <f>IF($I$36="x",$V$4,"")</f>
        <v/>
      </c>
      <c r="AX163" s="42"/>
    </row>
    <row r="164" spans="48:52" ht="15.75">
      <c r="AV164" s="46" t="str">
        <f>IF($I$36="x",$U$2,"")</f>
        <v/>
      </c>
      <c r="AW164" s="36" t="str">
        <f>IF($I$36="x",$U$4,"")</f>
        <v/>
      </c>
      <c r="AX164" s="42"/>
    </row>
    <row r="165" spans="48:52" ht="15.75">
      <c r="AV165" s="46" t="str">
        <f>IF($J$36="x",$V$2,"")</f>
        <v/>
      </c>
      <c r="AW165" s="36" t="str">
        <f>IF($J$36="x",$V$5,"")</f>
        <v/>
      </c>
      <c r="AX165" s="42"/>
    </row>
    <row r="166" spans="48:52" ht="16.5" thickBot="1">
      <c r="AV166" s="48" t="str">
        <f>IF($J$36="x",$U$2,"")</f>
        <v/>
      </c>
      <c r="AW166" s="37" t="str">
        <f>IF($J$36="x",$U$5,"")</f>
        <v/>
      </c>
      <c r="AX166" s="43"/>
    </row>
    <row r="167" spans="48:52" ht="15.75">
      <c r="AW167" s="45" t="str">
        <f>IF($H$37="x",$V$2,"")</f>
        <v/>
      </c>
      <c r="AX167" s="35" t="str">
        <f>IF($H$37="x",$V$3,"")</f>
        <v/>
      </c>
      <c r="AY167" s="41">
        <v>27</v>
      </c>
    </row>
    <row r="168" spans="48:52" ht="15.75">
      <c r="AW168" s="46" t="str">
        <f>IF($H$37="x",$U$2,"")</f>
        <v/>
      </c>
      <c r="AX168" s="36" t="str">
        <f>IF($H$37="x",$U$3,"")</f>
        <v/>
      </c>
      <c r="AY168" s="42"/>
    </row>
    <row r="169" spans="48:52" ht="15.75">
      <c r="AW169" s="46" t="str">
        <f>IF($I$37="x",$V$2,"")</f>
        <v/>
      </c>
      <c r="AX169" s="36" t="str">
        <f>IF($I$37="x",$V$4,"")</f>
        <v/>
      </c>
      <c r="AY169" s="42"/>
    </row>
    <row r="170" spans="48:52" ht="15.75">
      <c r="AW170" s="46" t="str">
        <f>IF($I$37="x",$U$2,"")</f>
        <v/>
      </c>
      <c r="AX170" s="36" t="str">
        <f>IF($I$37="x",$U$4,"")</f>
        <v/>
      </c>
      <c r="AY170" s="42"/>
    </row>
    <row r="171" spans="48:52" ht="15.75">
      <c r="AW171" s="46" t="str">
        <f>IF($J$37="x",$V$2,"")</f>
        <v/>
      </c>
      <c r="AX171" s="36" t="str">
        <f>IF($J$37="x",$V$5,"")</f>
        <v/>
      </c>
      <c r="AY171" s="42"/>
    </row>
    <row r="172" spans="48:52" ht="16.5" thickBot="1">
      <c r="AW172" s="48" t="str">
        <f>IF($J$37="x",$U$2,"")</f>
        <v/>
      </c>
      <c r="AX172" s="37" t="str">
        <f>IF($J$37="x",$U$5,"")</f>
        <v/>
      </c>
      <c r="AY172" s="43"/>
    </row>
    <row r="173" spans="48:52" ht="15.75">
      <c r="AX173" s="45" t="str">
        <f>IF($H$38="x",$V$2,"")</f>
        <v/>
      </c>
      <c r="AY173" s="35" t="str">
        <f>IF($H$38="x",$V$3,"")</f>
        <v/>
      </c>
      <c r="AZ173" s="41">
        <v>28</v>
      </c>
    </row>
    <row r="174" spans="48:52" ht="15.75">
      <c r="AX174" s="46" t="str">
        <f>IF($H$38="x",$U$2,"")</f>
        <v/>
      </c>
      <c r="AY174" s="36" t="str">
        <f>IF($H$38="x",$U$3,"")</f>
        <v/>
      </c>
      <c r="AZ174" s="42"/>
    </row>
    <row r="175" spans="48:52" ht="15.75">
      <c r="AX175" s="46" t="str">
        <f>IF($I$38="x",$V$2,"")</f>
        <v/>
      </c>
      <c r="AY175" s="36" t="str">
        <f>IF($I$38="x",$V$4,"")</f>
        <v/>
      </c>
      <c r="AZ175" s="42"/>
    </row>
    <row r="176" spans="48:52" ht="15.75">
      <c r="AX176" s="46" t="str">
        <f>IF($I$38="x",$U$2,"")</f>
        <v/>
      </c>
      <c r="AY176" s="36" t="str">
        <f>IF($I$38="x",$U$4,"")</f>
        <v/>
      </c>
      <c r="AZ176" s="42"/>
    </row>
    <row r="177" spans="50:54" ht="15.75">
      <c r="AX177" s="46" t="str">
        <f>IF($J$38="x",$V$2,"")</f>
        <v/>
      </c>
      <c r="AY177" s="36" t="str">
        <f>IF($J$38="x",$V$5,"")</f>
        <v/>
      </c>
      <c r="AZ177" s="42"/>
    </row>
    <row r="178" spans="50:54" ht="16.5" thickBot="1">
      <c r="AX178" s="48" t="str">
        <f>IF($J$38="x",$U$2,"")</f>
        <v/>
      </c>
      <c r="AY178" s="37" t="str">
        <f>IF($J$38="x",$U$5,"")</f>
        <v/>
      </c>
      <c r="AZ178" s="43"/>
    </row>
    <row r="179" spans="50:54" ht="15.75">
      <c r="AY179" s="45" t="str">
        <f>IF($H$39="x",$V$2,"")</f>
        <v/>
      </c>
      <c r="AZ179" s="35" t="str">
        <f>IF($H$39="x",$V$3,"")</f>
        <v/>
      </c>
      <c r="BA179" s="41">
        <v>29</v>
      </c>
    </row>
    <row r="180" spans="50:54" ht="15.75">
      <c r="AY180" s="46" t="str">
        <f>IF($H$39="x",$U$2,"")</f>
        <v/>
      </c>
      <c r="AZ180" s="36" t="str">
        <f>IF($H$39="x",$U$3,"")</f>
        <v/>
      </c>
      <c r="BA180" s="42"/>
    </row>
    <row r="181" spans="50:54" ht="15.75">
      <c r="AY181" s="46" t="str">
        <f>IF($I$39="x",$V$2,"")</f>
        <v/>
      </c>
      <c r="AZ181" s="36" t="str">
        <f>IF($I$39="x",$V$4,"")</f>
        <v/>
      </c>
      <c r="BA181" s="42"/>
    </row>
    <row r="182" spans="50:54" ht="15.75">
      <c r="AY182" s="46" t="str">
        <f>IF($I$39="x",$U$2,"")</f>
        <v/>
      </c>
      <c r="AZ182" s="36" t="str">
        <f>IF($I$39="x",$U$4,"")</f>
        <v/>
      </c>
      <c r="BA182" s="42"/>
    </row>
    <row r="183" spans="50:54" ht="15.75">
      <c r="AY183" s="46" t="str">
        <f>IF($J$39="x",$V$2,"")</f>
        <v/>
      </c>
      <c r="AZ183" s="36" t="str">
        <f>IF($J$39="x",$V$5,"")</f>
        <v/>
      </c>
      <c r="BA183" s="42"/>
    </row>
    <row r="184" spans="50:54" ht="16.5" thickBot="1">
      <c r="AY184" s="48" t="str">
        <f>IF($J$39="x",$U$2,"")</f>
        <v/>
      </c>
      <c r="AZ184" s="37" t="str">
        <f>IF($J$39="x",$U$5,"")</f>
        <v/>
      </c>
      <c r="BA184" s="43"/>
    </row>
    <row r="185" spans="50:54" ht="15.75">
      <c r="AZ185" s="45" t="str">
        <f>IF($H$40="x",$V$2,"")</f>
        <v/>
      </c>
      <c r="BA185" s="35" t="str">
        <f>IF($H$40="x",$V$3,"")</f>
        <v/>
      </c>
      <c r="BB185" s="41">
        <v>30</v>
      </c>
    </row>
    <row r="186" spans="50:54" ht="15.75">
      <c r="AZ186" s="46" t="str">
        <f>IF($H$40="x",$U$2,"")</f>
        <v/>
      </c>
      <c r="BA186" s="36" t="str">
        <f>IF($H$40="x",$U$3,"")</f>
        <v/>
      </c>
      <c r="BB186" s="42"/>
    </row>
    <row r="187" spans="50:54" ht="15.75">
      <c r="AZ187" s="46" t="str">
        <f>IF($I$40="x",$V$2,"")</f>
        <v/>
      </c>
      <c r="BA187" s="36" t="str">
        <f>IF($I$40="x",$V$4,"")</f>
        <v/>
      </c>
      <c r="BB187" s="42"/>
    </row>
    <row r="188" spans="50:54" ht="15.75">
      <c r="AZ188" s="46" t="str">
        <f>IF($I$40="x",$U$2,"")</f>
        <v/>
      </c>
      <c r="BA188" s="36" t="str">
        <f>IF($I$40="x",$U$4,"")</f>
        <v/>
      </c>
      <c r="BB188" s="42"/>
    </row>
    <row r="189" spans="50:54" ht="15.75">
      <c r="AZ189" s="46" t="str">
        <f>IF($J$40="x",$V$2,"")</f>
        <v/>
      </c>
      <c r="BA189" s="36" t="str">
        <f>IF($J$40="x",$V$5,"")</f>
        <v/>
      </c>
      <c r="BB189" s="42"/>
    </row>
    <row r="190" spans="50:54" ht="16.5" thickBot="1">
      <c r="AZ190" s="48" t="str">
        <f>IF($J$40="x",$U$2,"")</f>
        <v/>
      </c>
      <c r="BA190" s="37" t="str">
        <f>IF($J$40="x",$U$5,"")</f>
        <v/>
      </c>
      <c r="BB190" s="43"/>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Events</vt:lpstr>
      <vt:lpstr>PLEASE FILL IN HERE FIRST!!!</vt:lpstr>
      <vt:lpstr>Prospectus</vt:lpstr>
      <vt:lpstr>Accommodation</vt:lpstr>
      <vt:lpstr>Travel</vt:lpstr>
      <vt:lpstr>Preliminary</vt:lpstr>
      <vt:lpstr>Accommodation_</vt:lpstr>
      <vt:lpstr>Travel_</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Accommodation!Participants</vt:lpstr>
      <vt:lpstr>Participants</vt:lpstr>
      <vt:lpstr>Accommodation!Print_Area</vt:lpstr>
      <vt:lpstr>Accommodation_!Print_Area</vt:lpstr>
      <vt:lpstr>Accommodation_old!Print_Area</vt:lpstr>
      <vt:lpstr>'PLEASE FILL IN HERE FIRST!!!'!Print_Area</vt:lpstr>
      <vt:lpstr>Preliminary!Print_Area</vt:lpstr>
      <vt:lpstr>Prospectus!Print_Area</vt:lpstr>
      <vt:lpstr>Travel!Print_Area</vt:lpstr>
      <vt:lpstr>Travel_!Print_Area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Dimosthenis Messinis</dc:creator>
  <cp:lastModifiedBy>Dimosthenis Messinis</cp:lastModifiedBy>
  <cp:lastPrinted>2019-04-11T11:08:05Z</cp:lastPrinted>
  <dcterms:created xsi:type="dcterms:W3CDTF">2006-06-28T15:36:35Z</dcterms:created>
  <dcterms:modified xsi:type="dcterms:W3CDTF">2019-05-09T05:36:14Z</dcterms:modified>
</cp:coreProperties>
</file>