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08"/>
  <workbookPr showInkAnnotation="0" autoCompressPictures="0"/>
  <mc:AlternateContent xmlns:mc="http://schemas.openxmlformats.org/markup-compatibility/2006">
    <mc:Choice Requires="x15">
      <x15ac:absPath xmlns:x15ac="http://schemas.microsoft.com/office/spreadsheetml/2010/11/ac" url="/Users/shimin_yu/Desktop/Competition Management/2020/2020 Challenge/2020 OMA Open/"/>
    </mc:Choice>
  </mc:AlternateContent>
  <xr:revisionPtr revIDLastSave="0" documentId="13_ncr:1_{EF5CAC6C-3EF9-CA4F-B34D-8DE3162AA0A1}" xr6:coauthVersionLast="45" xr6:coauthVersionMax="45" xr10:uidLastSave="{00000000-0000-0000-0000-000000000000}"/>
  <workbookProtection workbookAlgorithmName="SHA-512" workbookHashValue="8lQsC04oNhf/6V1E1XDvD7kpwoW34CiR8gyl74VUcDV11OoCtax2fzm82Jdo+GjSdBB9MbA8xKft5Sj2U92jfQ==" workbookSaltValue="j0Ia9lUC3PXQj6lP2MriQg==" workbookSpinCount="100000" lockStructure="1"/>
  <bookViews>
    <workbookView xWindow="0" yWindow="460" windowWidth="23560" windowHeight="1608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Prospectus!$A$1:$J$234</definedName>
    <definedName name="_xlnm.Print_Area" localSheetId="6">Travel!$A$1:$M$51</definedName>
    <definedName name="Sports_Floor">Listes!$E$2:$E$19</definedName>
    <definedName name="Tables">Listes!$C$2:$C$127</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B9" i="11" l="1"/>
  <c r="B39" i="11" s="1"/>
  <c r="G164" i="7" s="1"/>
  <c r="B41" i="11"/>
  <c r="G69" i="7" s="1"/>
  <c r="A63" i="11"/>
  <c r="E49" i="7" s="1"/>
  <c r="E55" i="7"/>
  <c r="D9" i="11"/>
  <c r="O5" i="14" s="1"/>
  <c r="K5" i="4" s="1"/>
  <c r="A61" i="11"/>
  <c r="E48" i="7" s="1"/>
  <c r="G50" i="7"/>
  <c r="E50" i="7"/>
  <c r="J7" i="17"/>
  <c r="J8" i="17" a="1"/>
  <c r="J8" i="17" s="1"/>
  <c r="J13" i="17" a="1"/>
  <c r="J13" i="17" s="1"/>
  <c r="J12" i="17" a="1"/>
  <c r="J12" i="17" s="1"/>
  <c r="J11" i="17" a="1"/>
  <c r="J11" i="17" s="1"/>
  <c r="J10" i="17" a="1"/>
  <c r="J10" i="17" s="1"/>
  <c r="J9" i="17" a="1"/>
  <c r="J9" i="17" s="1"/>
  <c r="O14" i="17"/>
  <c r="N14" i="17"/>
  <c r="J14" i="17" a="1"/>
  <c r="J14" i="17" s="1"/>
  <c r="I14" i="17"/>
  <c r="O13" i="17"/>
  <c r="N13" i="17"/>
  <c r="I13" i="17"/>
  <c r="O12" i="17"/>
  <c r="N12" i="17"/>
  <c r="I12" i="17"/>
  <c r="O11" i="17"/>
  <c r="N11" i="17"/>
  <c r="I11" i="17"/>
  <c r="O10" i="17"/>
  <c r="I111" i="7"/>
  <c r="I110" i="7"/>
  <c r="I128" i="7"/>
  <c r="O2" i="17"/>
  <c r="N2" i="17"/>
  <c r="I10" i="17"/>
  <c r="I9" i="17"/>
  <c r="I8" i="17"/>
  <c r="I7" i="17"/>
  <c r="I6" i="17"/>
  <c r="I5" i="17"/>
  <c r="I4" i="17"/>
  <c r="I3" i="17"/>
  <c r="I2" i="17"/>
  <c r="G46" i="7"/>
  <c r="G44" i="7"/>
  <c r="B45" i="11"/>
  <c r="I179" i="7" s="1"/>
  <c r="B47" i="11"/>
  <c r="U7" i="5" s="1"/>
  <c r="S11" i="5" s="1"/>
  <c r="J3" i="17" a="1"/>
  <c r="J3" i="17" s="1"/>
  <c r="J4" i="17" a="1"/>
  <c r="J4" i="17" s="1"/>
  <c r="J5" i="17" a="1"/>
  <c r="J5" i="17" s="1"/>
  <c r="J6" i="17" a="1"/>
  <c r="J6" i="17" s="1"/>
  <c r="J2" i="17" a="1"/>
  <c r="J2" i="17" s="1"/>
  <c r="N3" i="17"/>
  <c r="O3" i="17"/>
  <c r="N4" i="17"/>
  <c r="G53" i="7" s="1"/>
  <c r="O4" i="17"/>
  <c r="N5" i="17"/>
  <c r="O5" i="17"/>
  <c r="N6" i="1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9"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80" i="7"/>
  <c r="J79" i="7"/>
  <c r="G45" i="7"/>
  <c r="K12" i="4"/>
  <c r="G12" i="4"/>
  <c r="B29" i="11"/>
  <c r="C48" i="5" s="1"/>
  <c r="B27" i="11"/>
  <c r="C50" i="4" s="1"/>
  <c r="B25" i="11"/>
  <c r="B23" i="11"/>
  <c r="A50" i="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9" i="7"/>
  <c r="I93" i="7"/>
  <c r="I92"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c r="F50" i="4"/>
  <c r="G48" i="7"/>
  <c r="P11" i="14"/>
  <c r="P10" i="5"/>
  <c r="D22" i="1"/>
  <c r="B49" i="11"/>
  <c r="U10" i="5" s="1"/>
  <c r="W6" i="5"/>
  <c r="I79" i="7"/>
  <c r="O11" i="14" s="1"/>
  <c r="U9" i="5"/>
  <c r="C51" i="4" l="1"/>
  <c r="U3" i="5"/>
  <c r="A47" i="5"/>
  <c r="D5" i="14"/>
  <c r="D5" i="4" s="1"/>
  <c r="O42" i="14"/>
  <c r="J53" i="7"/>
  <c r="G49" i="7"/>
  <c r="F5" i="1"/>
  <c r="B5" i="14"/>
  <c r="B5" i="4" s="1"/>
  <c r="F53" i="7"/>
  <c r="M5" i="14"/>
  <c r="H5" i="4" s="1"/>
  <c r="H4" i="5"/>
  <c r="G57" i="7"/>
  <c r="D5" i="1"/>
  <c r="G148" i="7"/>
  <c r="F4" i="5"/>
  <c r="G60" i="7"/>
  <c r="F45" i="5"/>
  <c r="A48" i="14"/>
  <c r="Q42" i="14"/>
  <c r="Q10" i="5"/>
  <c r="Q11" i="5" s="1"/>
  <c r="Q41" i="5" s="1"/>
  <c r="Q11" i="14"/>
  <c r="O41" i="5"/>
  <c r="P41" i="5"/>
  <c r="F51" i="4"/>
  <c r="U8" i="5"/>
  <c r="H20" i="1"/>
  <c r="I170" i="7"/>
  <c r="O10" i="5"/>
  <c r="I80" i="7"/>
  <c r="V3" i="5" s="1"/>
  <c r="H19" i="1"/>
  <c r="P42" i="14"/>
  <c r="C47" i="5"/>
  <c r="B42" i="1"/>
  <c r="C49" i="14"/>
  <c r="B11" i="11"/>
  <c r="G168" i="7"/>
  <c r="O43" i="14" l="1"/>
  <c r="O42" i="5"/>
  <c r="B13" i="11"/>
  <c r="G163" i="7" s="1"/>
  <c r="G16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G71" authorId="0" shapeId="0" xr:uid="{00000000-0006-0000-0300-00000A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6" authorId="2" shapeId="0" xr:uid="{00000000-0006-0000-0300-00000B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2"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3" authorId="0" shapeId="0" xr:uid="{00000000-0006-0000-0300-00000D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10"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1" authorId="0" shapeId="0" xr:uid="{00000000-0006-0000-0300-00000F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8"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9" authorId="0" shapeId="0" xr:uid="{00000000-0006-0000-0300-000011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40" authorId="0" shapeId="0" xr:uid="{00000000-0006-0000-0300-000012000000}">
      <text>
        <r>
          <rPr>
            <b/>
            <sz val="8"/>
            <color rgb="FF000000"/>
            <rFont val="Tahoma"/>
            <family val="2"/>
          </rPr>
          <t xml:space="preserve"> Enter the name of the airport</t>
        </r>
        <r>
          <rPr>
            <sz val="8"/>
            <color rgb="FF000000"/>
            <rFont val="Tahoma"/>
            <family val="2"/>
          </rPr>
          <t xml:space="preserve">
</t>
        </r>
      </text>
    </comment>
    <comment ref="F142" authorId="0" shapeId="0" xr:uid="{00000000-0006-0000-0300-000013000000}">
      <text>
        <r>
          <rPr>
            <b/>
            <sz val="8"/>
            <color rgb="FF000000"/>
            <rFont val="Tahoma"/>
            <family val="2"/>
          </rPr>
          <t xml:space="preserve"> Enter the name of the railway station</t>
        </r>
        <r>
          <rPr>
            <sz val="8"/>
            <color rgb="FF000000"/>
            <rFont val="Tahoma"/>
            <family val="2"/>
          </rPr>
          <t xml:space="preserve">
</t>
        </r>
      </text>
    </comment>
    <comment ref="G148" authorId="0" shapeId="0" xr:uid="{00000000-0006-0000-0300-000014000000}">
      <text>
        <r>
          <rPr>
            <b/>
            <sz val="8"/>
            <color rgb="FF000000"/>
            <rFont val="Tahoma"/>
            <family val="2"/>
          </rPr>
          <t>The ROOM CANCELLATION DEADLINE is fixed to one week before the event starts!</t>
        </r>
      </text>
    </comment>
    <comment ref="E157" authorId="3" shapeId="0" xr:uid="{00000000-0006-0000-0300-000015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8" authorId="3" shapeId="0" xr:uid="{00000000-0006-0000-0300-000016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9" authorId="0" shapeId="0" xr:uid="{00000000-0006-0000-0300-000017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5"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6" authorId="0" shapeId="0" xr:uid="{00000000-0006-0000-0300-000019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3" authorId="0" shapeId="0" xr:uid="{00000000-0006-0000-0300-00001A000000}">
      <text>
        <r>
          <rPr>
            <b/>
            <sz val="8"/>
            <color rgb="FF000000"/>
            <rFont val="Tahoma"/>
            <family val="2"/>
          </rPr>
          <t xml:space="preserve"> Enter the information relating to your bank account for the bank transfert (6 lines)</t>
        </r>
      </text>
    </comment>
    <comment ref="E184" authorId="0" shapeId="0" xr:uid="{00000000-0006-0000-0300-00001B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<sst xmlns="http://schemas.openxmlformats.org/spreadsheetml/2006/main" count="1080" uniqueCount="654">
  <si>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</si>
  <si>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</si>
  <si>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</si>
  <si>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</si>
  <si>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</si>
  <si>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</si>
  <si>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</si>
  <si>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</si>
  <si>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</si>
  <si>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</si>
  <si>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</si>
  <si>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</si>
  <si>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</si>
  <si>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</si>
  <si>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</si>
  <si>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</si>
  <si>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</si>
  <si>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</si>
  <si>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</si>
  <si>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</si>
  <si>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</si>
  <si>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</si>
  <si>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</si>
  <si>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</si>
  <si>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</si>
  <si>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</si>
  <si>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</si>
  <si>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</si>
  <si>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</si>
  <si>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</si>
  <si>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</si>
  <si>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</si>
  <si>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</si>
  <si>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</si>
  <si>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</si>
  <si>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</si>
  <si>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</si>
  <si>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</si>
  <si>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</si>
  <si>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</si>
  <si>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</si>
  <si>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</si>
  <si>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</si>
  <si>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</si>
  <si>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</si>
  <si>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</si>
  <si>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</si>
  <si>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</si>
  <si>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</si>
  <si>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</si>
  <si>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</si>
  <si>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</si>
  <si>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</si>
  <si>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</si>
  <si>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</si>
  <si>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</si>
  <si>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</si>
  <si>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</si>
  <si>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</si>
  <si>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</si>
  <si>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</si>
  <si>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</si>
  <si>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</si>
  <si>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</si>
  <si>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</si>
  <si>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</si>
  <si>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</si>
  <si>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</si>
  <si>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</si>
  <si>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</si>
  <si>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</si>
  <si>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</si>
  <si>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</si>
  <si>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</si>
  <si>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</si>
  <si>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</si>
  <si>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</si>
  <si>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</si>
  <si>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</si>
  <si>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</si>
  <si>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</si>
  <si>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</si>
  <si>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</si>
  <si>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</si>
  <si>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</si>
  <si>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</si>
  <si>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</si>
  <si>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</si>
  <si>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</si>
  <si>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</si>
  <si>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</si>
  <si>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</si>
  <si>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</si>
  <si>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</si>
  <si>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</si>
  <si>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</si>
  <si>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</si>
  <si>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</si>
  <si>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</si>
  <si>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</si>
  <si>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</si>
  <si>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</si>
  <si>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</si>
  <si>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</si>
  <si>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</si>
  <si>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</si>
  <si>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</si>
  <si>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</si>
  <si>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</si>
  <si>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</si>
  <si>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</si>
  <si>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</si>
  <si>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</si>
  <si>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</si>
  <si>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</si>
  <si>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</si>
  <si>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</si>
  <si>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</si>
  <si>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</si>
  <si>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</si>
  <si>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</si>
  <si>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</si>
  <si>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</si>
  <si>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</si>
  <si>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</si>
  <si>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</si>
  <si>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</si>
  <si>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</si>
  <si>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</si>
  <si>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</si>
  <si>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</si>
  <si>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</si>
  <si>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</si>
  <si>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</si>
  <si>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</si>
  <si>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</si>
  <si>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</si>
  <si>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</si>
  <si>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</si>
  <si>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</si>
  <si>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</si>
  <si>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</si>
  <si>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</si>
  <si>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</si>
  <si>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</si>
  <si>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</si>
  <si>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</si>
  <si>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</si>
  <si>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</si>
  <si>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</si>
  <si>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</si>
  <si>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</si>
  <si>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</si>
  <si>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</si>
  <si>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</si>
  <si>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</si>
  <si>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</si>
  <si>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</si>
  <si>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</si>
  <si>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</si>
  <si>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</si>
  <si>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</si>
  <si>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</si>
  <si>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</si>
  <si>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</si>
  <si>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</si>
  <si>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</si>
  <si>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</si>
  <si>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</si>
  <si>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</si>
  <si>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</si>
  <si>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</si>
  <si>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</si>
  <si>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</si>
  <si>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</si>
  <si>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</si>
  <si>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</si>
  <si>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</si>
  <si>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</si>
  <si>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</si>
  <si>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</si>
  <si>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</si>
  <si>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</si>
  <si>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</si>
  <si>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</si>
  <si>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</si>
  <si>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</si>
  <si>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</si>
  <si>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</si>
  <si>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</si>
  <si>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</si>
  <si>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</si>
  <si>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</si>
  <si>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</si>
  <si>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</si>
  <si>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</si>
  <si>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</si>
  <si>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</si>
  <si>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</si>
  <si>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</si>
  <si>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</si>
  <si>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</si>
  <si>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</si>
  <si>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</si>
  <si>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</si>
  <si>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</si>
  <si>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</si>
  <si>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</si>
  <si>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</si>
  <si>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</si>
  <si>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</si>
  <si>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</si>
  <si>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</si>
  <si>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</si>
  <si>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</si>
  <si>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</si>
  <si>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</si>
  <si>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</si>
  <si>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</si>
  <si>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</si>
  <si>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</si>
  <si>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</si>
  <si>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</si>
  <si>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</si>
  <si>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</si>
  <si>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</si>
  <si>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</si>
  <si>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</si>
  <si>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</si>
  <si>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</si>
  <si>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</si>
  <si>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</si>
  <si>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</si>
  <si>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</si>
  <si>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</si>
  <si>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</si>
  <si>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</si>
  <si>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</si>
  <si>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</si>
  <si>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</si>
  <si>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</si>
  <si>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</si>
  <si>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</si>
  <si>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</si>
  <si>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</si>
  <si>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</si>
  <si>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</si>
  <si>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</si>
  <si>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</si>
  <si>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</si>
  <si>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</si>
  <si>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</si>
  <si>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</si>
  <si>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</si>
  <si>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</si>
  <si>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</si>
  <si>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</si>
  <si>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</si>
  <si>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</si>
  <si>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</si>
  <si>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</si>
  <si>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</si>
  <si>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</si>
  <si>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</si>
  <si>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</si>
  <si>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</si>
  <si>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</si>
  <si>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</si>
  <si>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</si>
  <si>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</si>
  <si>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</si>
  <si>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</si>
  <si>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</si>
  <si>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</si>
  <si>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</si>
  <si>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</si>
  <si>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</si>
  <si>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</si>
  <si>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</si>
  <si>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</si>
  <si>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</si>
  <si>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</si>
  <si>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</si>
  <si>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</si>
  <si>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</si>
  <si>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</si>
  <si>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</si>
  <si>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</si>
  <si>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</si>
  <si>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</si>
  <si>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</si>
  <si>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</si>
  <si>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</si>
  <si>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</si>
  <si>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</si>
  <si>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</si>
  <si>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</si>
  <si>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</si>
  <si>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</si>
  <si>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</si>
  <si>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</si>
  <si>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</si>
  <si>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</si>
  <si>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</si>
  <si>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</si>
  <si>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</si>
  <si>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</si>
  <si>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</si>
  <si>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</si>
  <si>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</si>
  <si>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</si>
  <si>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</si>
  <si>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</si>
  <si>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</si>
  <si>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</si>
  <si>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</si>
  <si>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</si>
  <si>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</si>
  <si>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</si>
  <si>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</si>
  <si>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</si>
  <si>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</si>
  <si>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</si>
  <si>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</si>
  <si>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</si>
  <si>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</si>
  <si>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</si>
  <si>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</si>
  <si>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</si>
  <si>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</si>
  <si>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</si>
  <si>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</si>
  <si>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</si>
  <si>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</si>
  <si>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</si>
  <si>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</si>
  <si>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</si>
  <si>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</si>
  <si>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</si>
  <si>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</si>
  <si>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</si>
  <si>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</si>
  <si>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</si>
  <si>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</si>
  <si>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</si>
  <si>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</si>
  <si>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</si>
  <si>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</si>
  <si>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</si>
  <si>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</si>
  <si>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</si>
  <si>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</si>
  <si>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</si>
  <si>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</si>
  <si>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</si>
  <si>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Zoltan BENCSIK</t>
  </si>
  <si>
    <t>Jens LANG</t>
  </si>
  <si>
    <t>anlarro@gmail.com</t>
  </si>
  <si>
    <t>Adham ASHOUR</t>
  </si>
  <si>
    <t>adham-ashour@hotmail.com</t>
  </si>
  <si>
    <t>00357 99 764474</t>
  </si>
  <si>
    <t>0043 699 124 17 193</t>
  </si>
  <si>
    <t>0020 11 11 11 72 75</t>
  </si>
  <si>
    <t>00593 98 86 69 084</t>
  </si>
  <si>
    <t>00213 661605837</t>
  </si>
  <si>
    <t>0030 6970 2361 16</t>
  </si>
  <si>
    <t>0065 6473 8022</t>
  </si>
  <si>
    <t>00385 992 065 844</t>
  </si>
  <si>
    <t>0036 703 372 566</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</si>
  <si>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</si>
  <si>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</si>
  <si>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</si>
  <si>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</si>
  <si>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</si>
  <si>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</si>
  <si>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</si>
  <si>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</si>
  <si>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</si>
  <si>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</si>
  <si>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</si>
  <si>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</si>
  <si>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</si>
  <si>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</si>
  <si>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</si>
  <si>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</si>
  <si>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</si>
  <si>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</si>
  <si>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</si>
  <si>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</si>
  <si>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</si>
  <si>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</si>
  <si>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</si>
  <si>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</si>
  <si>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</si>
  <si>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</si>
  <si>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</si>
  <si>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</si>
  <si>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</si>
  <si>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</si>
  <si>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</si>
  <si>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</si>
  <si>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</si>
  <si>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</si>
  <si>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</si>
  <si>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</si>
  <si>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</si>
  <si>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</si>
  <si>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</si>
  <si>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</si>
  <si>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</si>
  <si>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</si>
  <si>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</si>
  <si>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</si>
  <si>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</si>
  <si>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</si>
  <si>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</si>
  <si>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</si>
  <si>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</si>
  <si>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</si>
  <si>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</si>
  <si>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</si>
  <si>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</si>
  <si>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</si>
  <si>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</si>
  <si>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</si>
  <si>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</si>
  <si>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</si>
  <si>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</si>
  <si>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</si>
  <si>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</si>
  <si>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</si>
  <si>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</si>
  <si>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</si>
  <si>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</si>
  <si>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</si>
  <si>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</si>
  <si>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</si>
  <si>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</si>
  <si>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</si>
  <si>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</si>
  <si>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</si>
  <si>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</si>
  <si>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</si>
  <si>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</si>
  <si>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</si>
  <si>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</si>
  <si>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</si>
  <si>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</si>
  <si>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</si>
  <si>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</si>
  <si>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</si>
  <si>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</si>
  <si>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</si>
  <si>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</si>
  <si>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</si>
  <si>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</si>
  <si>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</si>
  <si>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</si>
  <si>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</si>
  <si>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</si>
  <si>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</si>
  <si>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</si>
  <si>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</si>
  <si>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</si>
  <si>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</si>
  <si>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</si>
  <si>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</si>
  <si>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</si>
  <si>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</si>
  <si>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</si>
  <si>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</si>
  <si>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</si>
  <si>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</si>
  <si>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</si>
  <si>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</si>
  <si>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</si>
  <si>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</si>
  <si>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</si>
  <si>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</si>
  <si>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</si>
  <si>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</si>
  <si>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</si>
  <si>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</si>
  <si>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</si>
  <si>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</si>
  <si>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</si>
  <si>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</si>
  <si>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</si>
  <si>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</si>
  <si>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</si>
  <si>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</si>
  <si>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</si>
  <si>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</si>
  <si>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</si>
  <si>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</si>
  <si>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</si>
  <si>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</si>
  <si>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</si>
  <si>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</si>
  <si>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</si>
  <si>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</si>
  <si>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</si>
  <si>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</si>
  <si>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</si>
  <si>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</si>
  <si>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</si>
  <si>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</si>
  <si>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</si>
  <si>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</si>
  <si>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</si>
  <si>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</si>
  <si>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</si>
  <si>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</si>
  <si>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</si>
  <si>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</si>
  <si>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</si>
  <si>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</si>
  <si>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</si>
  <si>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</si>
  <si>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</si>
  <si>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</si>
  <si>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</si>
  <si>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</si>
  <si>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Victas VF-25SC</t>
  </si>
  <si>
    <t>Xiom T8</t>
  </si>
  <si>
    <t>Blue, Purple</t>
  </si>
  <si>
    <t>Yinhe Pro 25</t>
  </si>
  <si>
    <t>kjindrak@ittf.com</t>
  </si>
  <si>
    <t>mdawlatly@ittf.com</t>
  </si>
  <si>
    <t>vicky@ittf.com</t>
  </si>
  <si>
    <t>falmendariz@ittf.com</t>
  </si>
  <si>
    <t>mbessah@ittf.com</t>
  </si>
  <si>
    <t>dmessinis@ittf.com</t>
  </si>
  <si>
    <t>zena@ittf.com</t>
  </si>
  <si>
    <t>zbencsik@ittf.com</t>
  </si>
  <si>
    <t>langttnetw@aol.com</t>
  </si>
  <si>
    <t>Main Draw dates:</t>
  </si>
  <si>
    <t>Challenge PLUS</t>
  </si>
  <si>
    <t>Challenge Plus</t>
  </si>
  <si>
    <t>Mixed Doubles</t>
  </si>
  <si>
    <t>Muscat (OMA) - ITTF CHALLENGE PLUS</t>
  </si>
  <si>
    <t>Pyongyang (PRK) - ITTF CHALLENGE PLUS</t>
  </si>
  <si>
    <t>Lagos (NGR) - ITTF CHALLENGE PLUS</t>
  </si>
  <si>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</si>
  <si>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</si>
  <si>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</si>
  <si>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</si>
  <si>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</si>
  <si>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</si>
  <si>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</si>
  <si>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</si>
  <si>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</si>
  <si>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</si>
  <si>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</si>
  <si>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</si>
  <si>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</si>
  <si>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</si>
  <si>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</si>
  <si>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</si>
  <si>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Trioflor-SU5.0 (Purple)</t>
  </si>
  <si>
    <t>Enlio TT7.0</t>
  </si>
  <si>
    <t>Cangshi CS008</t>
  </si>
  <si>
    <t>Cornilleau Competition 540</t>
  </si>
  <si>
    <t>San-Ei Tibhar Integral</t>
  </si>
  <si>
    <t>Joola GSC 25</t>
  </si>
  <si>
    <t>KBS 25-2</t>
  </si>
  <si>
    <t>Nexy Panthera</t>
  </si>
  <si>
    <t>Nittaku Crest-25</t>
  </si>
  <si>
    <t>Nittaku Ecoking-Z</t>
  </si>
  <si>
    <t>Nittaku GADO-25W</t>
  </si>
  <si>
    <t>Nittaku Flyer 25-W</t>
  </si>
  <si>
    <t>Raise Bridge</t>
  </si>
  <si>
    <t>San-Ei Tibhar SP Allstar</t>
  </si>
  <si>
    <t>Shiamiq David Jacobs-Pro</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</si>
  <si>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</si>
  <si>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</si>
  <si>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</si>
  <si>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</si>
  <si>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</si>
  <si>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</si>
  <si>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</si>
  <si>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</si>
  <si>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</si>
  <si>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</si>
  <si>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</si>
  <si>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</si>
  <si>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</si>
  <si>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</si>
  <si>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</si>
  <si>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</si>
  <si>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</si>
  <si>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</si>
  <si>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</si>
  <si>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</si>
  <si>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t>aivancin@ittf.com</t>
  </si>
  <si>
    <t>Donic Blue Master</t>
  </si>
  <si>
    <t>Sanwei TA-10 Qomolangma</t>
  </si>
  <si>
    <t>Butterfly Europa CC</t>
  </si>
  <si>
    <t>Chanson CS-699</t>
  </si>
  <si>
    <t>Stag Qatar Gold</t>
  </si>
  <si>
    <t>Xiom Champion Pro 9</t>
  </si>
  <si>
    <t>Xiom Champion Pro 10</t>
  </si>
  <si>
    <t>Payment Deadline</t>
  </si>
  <si>
    <t>Lisbon (POR) - ITTF CHALLENGE PLUS</t>
  </si>
  <si>
    <t>Gliwice (POL) - ITTF CHALLENGE</t>
  </si>
  <si>
    <t>Riccione (ITA) - ITTF CHALLENGE</t>
  </si>
  <si>
    <t>Minsk (BLR) - ITTF CHALLENGE PLUS</t>
  </si>
  <si>
    <t>De Haan (BEL) - ITTF CHALLENGE PLUS</t>
  </si>
  <si>
    <t>Vancouver (CAN) - ITTF CHALLENGE PLUS</t>
  </si>
  <si>
    <t xml:space="preserve">Prize money winners have to turn up at the organising office on site with their passports in order to make arrangements regarding prize money </t>
  </si>
  <si>
    <t>Under 21 Category for 2020: Born on or after January 1st, 1999</t>
  </si>
  <si>
    <r>
      <t>For 2020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</si>
  <si>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2020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</si>
  <si>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one per gender (eg. 1 male, 1 female and so on).
In cases of oversubscription, players for each NA will be approved by WR. All players in the seeded positions will be approved automatically and remaining positions per NA will be filled as well by WR. NAs will have the right to make replacements after, either with non-entered players or players from the Waiting List, with the restriction that the replaced player has to be removed from the entry list and cannot be put on Waiting List.</t>
    </r>
  </si>
  <si>
    <r>
      <rPr>
        <b/>
        <sz val="11"/>
        <rFont val="Myriad Pro"/>
      </rPr>
      <t xml:space="preserve">U21 Singles: </t>
    </r>
    <r>
      <rPr>
        <sz val="11"/>
        <rFont val="Myriad Pro"/>
      </rPr>
      <t xml:space="preserve"> Maximum 4 players per NA per gender unless the maximum of 64 entries is not reached. All players will be accepted according to the latest available U21 World Ranking on the final entries deadline.</t>
    </r>
  </si>
  <si>
    <t>Full details about entries' numbers can be found in the 2020 ITTF Challenge Directives but in general for the ITTF Challenge Series, an association can enter</t>
  </si>
  <si>
    <t>Granada (ESP) - ITTF CHALLENGE</t>
  </si>
  <si>
    <t>Oman Table Tennis Federation 
Oman Table Tennis Federation</t>
  </si>
  <si>
    <t>P.O.B 1247</t>
  </si>
  <si>
    <t>Postale Code 130, Alathiba, Oman</t>
  </si>
  <si>
    <t>00968 711779977</t>
  </si>
  <si>
    <t>No Fax</t>
  </si>
  <si>
    <t>omanttco@gmail.com</t>
  </si>
  <si>
    <t>Sajad Baqir</t>
  </si>
  <si>
    <t>00968 99313533</t>
  </si>
  <si>
    <t>sajjad70mm@gmail.com</t>
  </si>
  <si>
    <t>Adel AL-Bouloshi</t>
  </si>
  <si>
    <t>00968 95700590</t>
  </si>
  <si>
    <t>adilkaka1@hotmail.com</t>
  </si>
  <si>
    <t>Petr BOHUMSKY</t>
  </si>
  <si>
    <t>00420737230042</t>
  </si>
  <si>
    <t>petr.bohumsky@ping-pong.cz</t>
  </si>
  <si>
    <t>Sultan Qaboos Sport Complex</t>
  </si>
  <si>
    <t>Bowshar - Muscat</t>
  </si>
  <si>
    <t>00968 24526707</t>
  </si>
  <si>
    <t>Sultan Qaboos Sports Complex</t>
  </si>
  <si>
    <t>Grand Millennium Muscat *****</t>
  </si>
  <si>
    <t xml:space="preserve">Sultanate of Omam - Muscat </t>
  </si>
  <si>
    <t>Bowshar</t>
  </si>
  <si>
    <t>+968 22302255</t>
  </si>
  <si>
    <t>https://www.millenniumhotels.com/en/muscat/grand-millennium-muscat/</t>
  </si>
  <si>
    <t>5 minutes to the venue , 15 minutes from the airport, Free Wi-Fi access,</t>
  </si>
  <si>
    <t>Muscat International Airport</t>
  </si>
  <si>
    <t>March 10,2020</t>
  </si>
  <si>
    <t>March 12,2020</t>
  </si>
  <si>
    <t>Oman Table Tennis Committee</t>
  </si>
  <si>
    <t>Muscat</t>
  </si>
  <si>
    <t>Ruwi</t>
  </si>
  <si>
    <t>BMUSOMRXXXX</t>
  </si>
  <si>
    <t>0333041316170019</t>
  </si>
  <si>
    <t>Passport copy and photo will be required, and a visa fee of USD75 will be charged</t>
  </si>
  <si>
    <t>Countries who can arrange E-Visa services, can refer to www.rop.gov.om</t>
  </si>
  <si>
    <r>
      <t xml:space="preserve">For those who will pay on cash upon arrival , this is to inform you that we only accept the </t>
    </r>
    <r>
      <rPr>
        <b/>
        <sz val="11"/>
        <color rgb="FFFF0000"/>
        <rFont val="Myriad Pro"/>
      </rPr>
      <t>new copy of US$.</t>
    </r>
  </si>
  <si>
    <t>payment with the responsible LOC person.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</si>
</sst>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sz val="10"/>
      <color theme="1"/>
      <name val="Verdana"/>
      <family val="2"/>
    </font>
    <font>
      <u/>
      <sz val="10"/>
      <color theme="1"/>
      <name val="Verdana"/>
      <family val="2"/>
    </font>
    <font>
      <b/>
      <sz val="8"/>
      <color rgb="FF3366FF"/>
      <name val="Tahoma"/>
      <family val="2"/>
    </font>
  </fonts>
  <fills count="20">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74">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5" borderId="0" xfId="0" applyFont="1" applyFill="1" applyAlignment="1" applyProtection="1">
      <alignment horizontal="center" vertical="center" shrinkToFit="1"/>
    </xf>
    <xf numFmtId="0" fontId="62" fillId="15"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xf>
    <xf numFmtId="0" fontId="69" fillId="14" borderId="0" xfId="1" applyNumberFormat="1" applyFont="1" applyFill="1" applyAlignment="1" applyProtection="1">
      <alignment horizontal="center" vertical="center"/>
    </xf>
    <xf numFmtId="169" fontId="66" fillId="14" borderId="0" xfId="1" applyNumberFormat="1" applyFont="1" applyFill="1" applyAlignment="1" applyProtection="1">
      <alignment horizontal="center" vertical="center" shrinkToFit="1"/>
    </xf>
    <xf numFmtId="167"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protection locked="0"/>
    </xf>
    <xf numFmtId="4" fontId="59" fillId="14" borderId="0" xfId="0" applyNumberFormat="1" applyFont="1" applyFill="1" applyAlignment="1" applyProtection="1">
      <alignment horizontal="center" vertical="center"/>
    </xf>
    <xf numFmtId="167" fontId="59" fillId="14" borderId="0" xfId="0" applyNumberFormat="1" applyFont="1" applyFill="1" applyAlignment="1" applyProtection="1">
      <alignment horizontal="center" vertical="center"/>
    </xf>
    <xf numFmtId="167" fontId="59" fillId="14" borderId="4" xfId="0" applyNumberFormat="1" applyFont="1" applyFill="1" applyBorder="1" applyAlignment="1" applyProtection="1">
      <alignment horizontal="center" vertical="center"/>
    </xf>
    <xf numFmtId="167" fontId="59" fillId="14" borderId="10" xfId="0" applyNumberFormat="1" applyFont="1" applyFill="1" applyBorder="1" applyAlignment="1" applyProtection="1">
      <alignment horizontal="center" vertical="center"/>
      <protection locked="0"/>
    </xf>
    <xf numFmtId="167" fontId="59" fillId="14" borderId="7" xfId="0" applyNumberFormat="1" applyFont="1" applyFill="1" applyBorder="1" applyAlignment="1" applyProtection="1">
      <alignment horizontal="center" vertical="center"/>
      <protection locked="0"/>
    </xf>
    <xf numFmtId="169"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4"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4"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19" borderId="0" xfId="0" applyFont="1" applyFill="1" applyAlignment="1">
      <alignment horizontal="left" vertical="center"/>
    </xf>
    <xf numFmtId="167" fontId="72" fillId="19"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19"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4" borderId="9" xfId="2" applyFont="1" applyFill="1" applyBorder="1" applyAlignment="1" applyProtection="1">
      <alignment vertical="top"/>
    </xf>
    <xf numFmtId="0" fontId="85" fillId="14" borderId="9" xfId="2" applyFont="1" applyFill="1" applyBorder="1" applyAlignment="1" applyProtection="1">
      <alignment vertical="top"/>
    </xf>
    <xf numFmtId="0" fontId="14" fillId="14" borderId="0" xfId="2" applyFont="1" applyFill="1" applyBorder="1" applyAlignment="1" applyProtection="1">
      <alignment vertical="top"/>
    </xf>
    <xf numFmtId="0" fontId="85" fillId="14" borderId="0" xfId="2" applyFont="1" applyFill="1" applyBorder="1" applyAlignment="1" applyProtection="1">
      <alignment vertical="top"/>
    </xf>
    <xf numFmtId="0" fontId="85" fillId="14" borderId="0" xfId="2" applyFont="1" applyFill="1" applyBorder="1" applyAlignment="1" applyProtection="1">
      <alignment horizontal="right" vertical="top"/>
    </xf>
    <xf numFmtId="0" fontId="79" fillId="14" borderId="11" xfId="2" applyFont="1" applyFill="1" applyBorder="1" applyAlignment="1" applyProtection="1">
      <alignment vertical="top"/>
    </xf>
    <xf numFmtId="0" fontId="14" fillId="14" borderId="11" xfId="2" applyFont="1" applyFill="1" applyBorder="1" applyAlignment="1" applyProtection="1">
      <alignment vertical="top"/>
    </xf>
    <xf numFmtId="0" fontId="85" fillId="14"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4" borderId="11" xfId="2" applyFont="1" applyFill="1" applyBorder="1" applyAlignment="1" applyProtection="1">
      <alignment vertical="top"/>
    </xf>
    <xf numFmtId="0" fontId="16" fillId="14" borderId="14" xfId="2" applyFont="1" applyFill="1" applyBorder="1" applyAlignment="1" applyProtection="1">
      <alignment vertical="top"/>
    </xf>
    <xf numFmtId="0" fontId="14" fillId="14" borderId="14" xfId="2" applyFont="1" applyFill="1" applyBorder="1" applyAlignment="1" applyProtection="1">
      <alignment vertical="top"/>
    </xf>
    <xf numFmtId="0" fontId="85" fillId="0" borderId="14" xfId="2" applyFont="1" applyBorder="1" applyAlignment="1" applyProtection="1">
      <alignment vertical="top"/>
    </xf>
    <xf numFmtId="0" fontId="14" fillId="14" borderId="9" xfId="2" applyFont="1" applyFill="1" applyBorder="1" applyAlignment="1" applyProtection="1">
      <alignment vertical="top"/>
    </xf>
    <xf numFmtId="0" fontId="87" fillId="0" borderId="9" xfId="0" applyFont="1" applyFill="1" applyBorder="1" applyAlignment="1" applyProtection="1">
      <alignment horizontal="center" vertical="top"/>
    </xf>
    <xf numFmtId="0" fontId="87" fillId="14" borderId="0" xfId="2" applyFont="1" applyFill="1" applyBorder="1" applyAlignment="1" applyProtection="1">
      <alignment horizontal="right" vertical="top"/>
    </xf>
    <xf numFmtId="0" fontId="87" fillId="0" borderId="0" xfId="0" applyFont="1" applyFill="1" applyBorder="1" applyAlignment="1" applyProtection="1">
      <alignment horizontal="center" vertical="top"/>
    </xf>
    <xf numFmtId="0" fontId="85" fillId="14"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0" fontId="15" fillId="14" borderId="11" xfId="2" applyFont="1" applyFill="1" applyBorder="1" applyAlignment="1" applyProtection="1">
      <alignment vertical="top"/>
    </xf>
    <xf numFmtId="0" fontId="85" fillId="0" borderId="11" xfId="2" applyFont="1" applyBorder="1" applyAlignment="1" applyProtection="1">
      <alignment vertical="top"/>
    </xf>
    <xf numFmtId="0" fontId="90" fillId="0" borderId="11" xfId="2" applyFont="1" applyBorder="1" applyAlignment="1" applyProtection="1">
      <alignment vertical="top"/>
    </xf>
    <xf numFmtId="0" fontId="87" fillId="14" borderId="9" xfId="2" applyFont="1" applyFill="1" applyBorder="1" applyAlignment="1" applyProtection="1">
      <alignment horizontal="right" vertical="top"/>
    </xf>
    <xf numFmtId="0" fontId="16" fillId="14" borderId="0" xfId="2" applyFont="1" applyFill="1" applyBorder="1" applyAlignment="1" applyProtection="1">
      <alignment vertical="top"/>
    </xf>
    <xf numFmtId="0" fontId="27" fillId="14"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0" fontId="20" fillId="14"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4" fontId="18" fillId="0" borderId="0" xfId="2" applyNumberFormat="1" applyFont="1" applyFill="1" applyBorder="1" applyAlignment="1" applyProtection="1">
      <alignment horizontal="left" vertical="top"/>
    </xf>
    <xf numFmtId="0" fontId="85" fillId="0" borderId="0" xfId="2" applyFont="1" applyFill="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6" borderId="0" xfId="0" applyFont="1" applyFill="1" applyAlignment="1" applyProtection="1">
      <alignment vertical="top" wrapText="1"/>
    </xf>
    <xf numFmtId="0" fontId="68" fillId="16"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5" fillId="0" borderId="0" xfId="2" applyNumberFormat="1" applyFont="1" applyFill="1" applyBorder="1" applyAlignment="1" applyProtection="1">
      <alignment horizontal="center" vertical="top"/>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4"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4"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4" borderId="0" xfId="2" applyFont="1" applyFill="1" applyBorder="1" applyAlignment="1" applyProtection="1">
      <alignment vertical="top" wrapText="1"/>
    </xf>
    <xf numFmtId="0" fontId="17" fillId="14"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4" borderId="9" xfId="2" applyFont="1" applyFill="1" applyBorder="1" applyAlignment="1" applyProtection="1">
      <alignment vertical="top" wrapText="1"/>
    </xf>
    <xf numFmtId="0" fontId="79" fillId="14" borderId="9" xfId="2" applyFont="1" applyFill="1" applyBorder="1" applyAlignment="1" applyProtection="1">
      <alignment vertical="top" wrapText="1"/>
    </xf>
    <xf numFmtId="0" fontId="14" fillId="14" borderId="0" xfId="2" applyFont="1" applyFill="1" applyBorder="1" applyAlignment="1" applyProtection="1">
      <alignment vertical="top" wrapText="1"/>
    </xf>
    <xf numFmtId="0" fontId="14" fillId="14"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4" borderId="9" xfId="2" applyFont="1" applyFill="1" applyBorder="1" applyAlignment="1" applyProtection="1">
      <alignment vertical="top"/>
    </xf>
    <xf numFmtId="0" fontId="84" fillId="14" borderId="0" xfId="2" applyFont="1" applyFill="1" applyBorder="1" applyAlignment="1" applyProtection="1">
      <alignment vertical="top"/>
    </xf>
    <xf numFmtId="0" fontId="84" fillId="14"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4" borderId="14" xfId="2" applyFont="1" applyFill="1" applyBorder="1" applyAlignment="1" applyProtection="1">
      <alignment vertical="top"/>
    </xf>
    <xf numFmtId="0" fontId="120" fillId="14" borderId="0" xfId="2" applyFont="1" applyFill="1" applyBorder="1" applyAlignment="1" applyProtection="1">
      <alignment vertical="top"/>
    </xf>
    <xf numFmtId="0" fontId="121" fillId="14" borderId="0" xfId="2" applyFont="1" applyFill="1" applyBorder="1" applyAlignment="1" applyProtection="1">
      <alignment vertical="top"/>
    </xf>
    <xf numFmtId="0" fontId="122" fillId="14" borderId="0" xfId="2" applyFont="1" applyFill="1" applyBorder="1" applyAlignment="1" applyProtection="1">
      <alignment vertical="top"/>
    </xf>
    <xf numFmtId="0" fontId="84" fillId="14" borderId="9" xfId="2" applyFont="1" applyFill="1" applyBorder="1" applyAlignment="1" applyProtection="1">
      <alignment vertical="top"/>
    </xf>
    <xf numFmtId="0" fontId="84" fillId="14" borderId="0" xfId="2" applyFont="1" applyFill="1" applyBorder="1" applyAlignment="1" applyProtection="1">
      <alignment vertical="top" wrapText="1"/>
    </xf>
    <xf numFmtId="0" fontId="88" fillId="14"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4" borderId="0" xfId="2" applyFont="1" applyFill="1" applyBorder="1" applyAlignment="1" applyProtection="1">
      <alignment vertical="top" wrapText="1"/>
    </xf>
    <xf numFmtId="0" fontId="114" fillId="14" borderId="0" xfId="2" applyFont="1" applyFill="1" applyBorder="1" applyAlignment="1" applyProtection="1">
      <alignment vertical="top"/>
    </xf>
    <xf numFmtId="0" fontId="88" fillId="14" borderId="0" xfId="2" applyFont="1" applyFill="1" applyBorder="1" applyAlignment="1" applyProtection="1">
      <alignment vertical="top"/>
    </xf>
    <xf numFmtId="0" fontId="114" fillId="14" borderId="11" xfId="2" applyFont="1" applyFill="1" applyBorder="1" applyAlignment="1" applyProtection="1">
      <alignment vertical="top"/>
    </xf>
    <xf numFmtId="0" fontId="124" fillId="14" borderId="0" xfId="2" applyFont="1" applyFill="1" applyBorder="1" applyAlignment="1" applyProtection="1">
      <alignment vertical="top" wrapText="1"/>
    </xf>
    <xf numFmtId="0" fontId="84" fillId="14"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4" borderId="11" xfId="2" applyFont="1" applyFill="1" applyBorder="1" applyAlignment="1" applyProtection="1">
      <alignment vertical="top"/>
    </xf>
    <xf numFmtId="0" fontId="87" fillId="13" borderId="0"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4" borderId="0" xfId="2" applyFont="1" applyFill="1" applyBorder="1" applyAlignment="1" applyProtection="1">
      <alignment vertical="top" wrapText="1"/>
    </xf>
    <xf numFmtId="0" fontId="85" fillId="14" borderId="11" xfId="2" applyFont="1" applyFill="1" applyBorder="1" applyAlignment="1" applyProtection="1">
      <alignment vertical="top" wrapText="1"/>
    </xf>
    <xf numFmtId="0" fontId="89" fillId="17"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164" fontId="94" fillId="0" borderId="9" xfId="2" applyNumberFormat="1" applyFont="1" applyFill="1" applyBorder="1" applyAlignment="1" applyProtection="1">
      <alignment horizontal="center" vertical="top" shrinkToFit="1"/>
    </xf>
    <xf numFmtId="0" fontId="144" fillId="0" borderId="0" xfId="0" applyFont="1" applyFill="1" applyBorder="1" applyAlignment="1" applyProtection="1">
      <alignment horizontal="center" vertical="center"/>
    </xf>
    <xf numFmtId="0" fontId="144"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5"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4" fillId="0" borderId="0" xfId="0" quotePrefix="1" applyFont="1" applyAlignment="1" applyProtection="1">
      <alignment horizontal="center" vertical="center"/>
    </xf>
    <xf numFmtId="0" fontId="14" fillId="0" borderId="0" xfId="2" applyFont="1" applyFill="1" applyAlignment="1" applyProtection="1">
      <alignment vertical="top"/>
    </xf>
    <xf numFmtId="0" fontId="85" fillId="0" borderId="14" xfId="1" applyFont="1" applyFill="1" applyBorder="1" applyAlignment="1" applyProtection="1">
      <alignment vertical="top"/>
    </xf>
    <xf numFmtId="0" fontId="85" fillId="0" borderId="0" xfId="2" applyFont="1" applyFill="1" applyAlignment="1" applyProtection="1">
      <alignment vertical="top"/>
    </xf>
    <xf numFmtId="0" fontId="85" fillId="0" borderId="9" xfId="2" applyFont="1" applyFill="1" applyBorder="1" applyAlignment="1" applyProtection="1">
      <alignment horizontal="left" vertical="top"/>
    </xf>
    <xf numFmtId="0" fontId="85" fillId="0" borderId="9" xfId="2" applyFont="1" applyFill="1" applyBorder="1" applyAlignment="1" applyProtection="1">
      <alignment horizontal="center" vertical="top"/>
    </xf>
    <xf numFmtId="20" fontId="94" fillId="0" borderId="9" xfId="2" applyNumberFormat="1" applyFont="1" applyFill="1" applyBorder="1" applyAlignment="1" applyProtection="1">
      <alignment horizontal="center" vertical="top"/>
      <protection locked="0"/>
    </xf>
    <xf numFmtId="0" fontId="87" fillId="0" borderId="12" xfId="0" applyFont="1" applyFill="1" applyBorder="1" applyAlignment="1" applyProtection="1">
      <alignment horizontal="center" vertical="top"/>
      <protection locked="0"/>
    </xf>
    <xf numFmtId="0" fontId="87" fillId="0" borderId="6" xfId="0" applyFont="1" applyFill="1" applyBorder="1" applyAlignment="1" applyProtection="1">
      <alignment horizontal="center" vertical="top"/>
      <protection locked="0"/>
    </xf>
    <xf numFmtId="0" fontId="85" fillId="0" borderId="14" xfId="2" applyFont="1" applyFill="1" applyBorder="1" applyAlignment="1" applyProtection="1">
      <alignment horizontal="center" vertical="top"/>
    </xf>
    <xf numFmtId="0" fontId="87" fillId="0" borderId="14"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protection locked="0"/>
    </xf>
    <xf numFmtId="167" fontId="87" fillId="0" borderId="9" xfId="2" applyNumberFormat="1" applyFont="1" applyFill="1" applyBorder="1" applyAlignment="1" applyProtection="1">
      <alignment horizontal="center" vertical="top"/>
    </xf>
    <xf numFmtId="171" fontId="87" fillId="0" borderId="11" xfId="2" applyNumberFormat="1" applyFont="1" applyFill="1" applyBorder="1" applyAlignment="1" applyProtection="1">
      <alignment horizontal="center" vertical="top"/>
      <protection locked="0"/>
    </xf>
    <xf numFmtId="4" fontId="87" fillId="0" borderId="0" xfId="2" applyNumberFormat="1" applyFont="1" applyFill="1" applyBorder="1" applyAlignment="1" applyProtection="1">
      <alignment horizontal="center" vertical="top"/>
      <protection locked="0"/>
    </xf>
    <xf numFmtId="49" fontId="87" fillId="0" borderId="0" xfId="2" applyNumberFormat="1" applyFont="1" applyFill="1" applyBorder="1" applyAlignment="1" applyProtection="1">
      <alignment vertical="top"/>
    </xf>
    <xf numFmtId="0" fontId="17" fillId="0" borderId="0" xfId="2" applyFont="1" applyFill="1" applyBorder="1" applyAlignment="1" applyProtection="1">
      <alignment horizontal="left" vertical="top"/>
    </xf>
    <xf numFmtId="0" fontId="15" fillId="0" borderId="0" xfId="2" applyFont="1" applyFill="1" applyBorder="1" applyAlignment="1" applyProtection="1">
      <alignment vertical="top"/>
    </xf>
    <xf numFmtId="0" fontId="85" fillId="0" borderId="9" xfId="2" applyFont="1" applyFill="1" applyBorder="1" applyAlignment="1" applyProtection="1">
      <alignment horizontal="right" vertical="top"/>
    </xf>
    <xf numFmtId="0" fontId="90" fillId="0" borderId="0" xfId="2" applyFont="1" applyFill="1" applyBorder="1" applyAlignment="1" applyProtection="1">
      <alignment horizontal="right" vertical="top"/>
    </xf>
    <xf numFmtId="0" fontId="99" fillId="0" borderId="0" xfId="2" applyFont="1" applyFill="1" applyBorder="1" applyAlignment="1" applyProtection="1">
      <alignment vertical="top"/>
    </xf>
    <xf numFmtId="20" fontId="87" fillId="0" borderId="9" xfId="2" applyNumberFormat="1" applyFont="1" applyFill="1" applyBorder="1" applyAlignment="1" applyProtection="1">
      <alignment horizontal="center" vertical="top"/>
      <protection locked="0"/>
    </xf>
    <xf numFmtId="20" fontId="87" fillId="0" borderId="0" xfId="2" applyNumberFormat="1" applyFont="1" applyFill="1" applyBorder="1" applyAlignment="1" applyProtection="1">
      <alignment horizontal="center" vertical="top"/>
      <protection locked="0"/>
    </xf>
    <xf numFmtId="0" fontId="85" fillId="0" borderId="11" xfId="2" applyFont="1" applyFill="1" applyBorder="1" applyAlignment="1" applyProtection="1">
      <alignment horizontal="right" vertical="top"/>
    </xf>
    <xf numFmtId="0" fontId="19"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xf>
    <xf numFmtId="0" fontId="94"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protection locked="0"/>
    </xf>
    <xf numFmtId="0" fontId="85" fillId="0" borderId="11" xfId="2" applyFont="1" applyFill="1" applyBorder="1" applyAlignment="1" applyProtection="1">
      <alignment vertical="top"/>
    </xf>
    <xf numFmtId="164" fontId="94" fillId="0" borderId="11" xfId="2" applyNumberFormat="1" applyFont="1" applyFill="1" applyBorder="1" applyAlignment="1" applyProtection="1">
      <alignment horizontal="center" vertical="top" shrinkToFit="1"/>
      <protection locked="0"/>
    </xf>
    <xf numFmtId="0" fontId="0" fillId="0" borderId="0" xfId="0"/>
    <xf numFmtId="0" fontId="131" fillId="14" borderId="0" xfId="2" applyFont="1" applyFill="1" applyBorder="1" applyAlignment="1" applyProtection="1">
      <alignment vertical="top"/>
    </xf>
    <xf numFmtId="0" fontId="15" fillId="14" borderId="0" xfId="2" applyFont="1" applyFill="1" applyBorder="1" applyAlignment="1" applyProtection="1">
      <alignment vertical="top"/>
    </xf>
    <xf numFmtId="171" fontId="87" fillId="0" borderId="0" xfId="2" applyNumberFormat="1" applyFont="1" applyFill="1" applyBorder="1" applyAlignment="1" applyProtection="1">
      <alignment horizontal="center" vertical="top"/>
      <protection locked="0"/>
    </xf>
    <xf numFmtId="0" fontId="88" fillId="9" borderId="0" xfId="2" applyFont="1" applyFill="1" applyBorder="1" applyAlignment="1" applyProtection="1">
      <alignment horizontal="center" vertical="top"/>
    </xf>
    <xf numFmtId="0" fontId="85" fillId="0" borderId="14" xfId="2" applyFont="1" applyFill="1" applyBorder="1" applyAlignment="1" applyProtection="1">
      <alignment horizontal="center" vertical="top"/>
      <protection locked="0"/>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94" fillId="14" borderId="0" xfId="2" applyFont="1" applyFill="1" applyBorder="1" applyAlignment="1" applyProtection="1">
      <alignment horizontal="left" vertical="top" wrapText="1"/>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100" fillId="0" borderId="0" xfId="2" applyFont="1" applyBorder="1" applyAlignment="1" applyProtection="1">
      <alignment horizontal="left" vertical="top" wrapText="1"/>
    </xf>
    <xf numFmtId="0" fontId="100" fillId="0" borderId="11" xfId="2" applyFont="1" applyBorder="1" applyAlignment="1" applyProtection="1">
      <alignment horizontal="left" vertical="top" wrapText="1"/>
    </xf>
    <xf numFmtId="0" fontId="85" fillId="0" borderId="0" xfId="2" applyFont="1" applyFill="1" applyBorder="1" applyAlignment="1" applyProtection="1">
      <alignment horizontal="left" vertical="center" wrapTex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7" borderId="0" xfId="2" applyFont="1" applyFill="1" applyBorder="1" applyAlignment="1" applyProtection="1">
      <alignment horizontal="left" vertical="top"/>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NumberFormat="1" applyFont="1" applyBorder="1" applyAlignment="1" applyProtection="1">
      <alignment horizontal="left" vertical="top" wrapText="1"/>
    </xf>
    <xf numFmtId="0" fontId="85" fillId="0" borderId="0" xfId="2" applyNumberFormat="1" applyFont="1" applyBorder="1" applyAlignment="1" applyProtection="1">
      <alignment horizontal="left" vertical="top" wrapText="1"/>
    </xf>
    <xf numFmtId="0" fontId="85" fillId="0" borderId="0" xfId="2" applyFont="1" applyFill="1" applyBorder="1" applyAlignment="1" applyProtection="1">
      <alignment horizontal="center" vertical="top" shrinkToFit="1"/>
    </xf>
    <xf numFmtId="0" fontId="85" fillId="0" borderId="11" xfId="2" applyNumberFormat="1" applyFont="1" applyBorder="1" applyAlignment="1" applyProtection="1">
      <alignment horizontal="left" vertical="top" wrapText="1"/>
    </xf>
    <xf numFmtId="49" fontId="87" fillId="0"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5" fillId="14" borderId="0" xfId="2" applyFont="1" applyFill="1" applyBorder="1" applyAlignment="1" applyProtection="1">
      <alignment horizontal="left" vertical="top"/>
    </xf>
    <xf numFmtId="0" fontId="87" fillId="0" borderId="9" xfId="2" applyFont="1" applyBorder="1" applyAlignment="1" applyProtection="1">
      <alignment horizontal="left" vertical="top"/>
    </xf>
    <xf numFmtId="0" fontId="103" fillId="0" borderId="11" xfId="2" applyFont="1" applyFill="1" applyBorder="1" applyAlignment="1" applyProtection="1">
      <alignment horizontal="center" vertical="top"/>
    </xf>
    <xf numFmtId="0" fontId="141" fillId="0" borderId="0" xfId="1" applyNumberFormat="1" applyFont="1" applyBorder="1" applyAlignment="1" applyProtection="1">
      <alignment horizontal="left" vertical="center" wrapText="1"/>
    </xf>
    <xf numFmtId="0" fontId="85" fillId="0" borderId="0" xfId="2"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116" fillId="0" borderId="0" xfId="2" applyFont="1" applyBorder="1" applyAlignment="1" applyProtection="1">
      <alignment horizontal="center" vertical="top"/>
      <protection locked="0"/>
    </xf>
    <xf numFmtId="0" fontId="119" fillId="15" borderId="0" xfId="2" applyFont="1" applyFill="1" applyBorder="1" applyAlignment="1" applyProtection="1">
      <alignment horizontal="center" vertical="top"/>
    </xf>
    <xf numFmtId="49" fontId="87" fillId="0" borderId="0" xfId="0" applyNumberFormat="1" applyFont="1" applyFill="1" applyBorder="1" applyAlignment="1" applyProtection="1">
      <alignment horizontal="center" vertical="top"/>
      <protection locked="0"/>
    </xf>
    <xf numFmtId="0" fontId="87" fillId="0" borderId="9" xfId="0" applyFont="1" applyFill="1" applyBorder="1" applyAlignment="1" applyProtection="1">
      <alignment horizontal="center" vertical="top"/>
      <protection locked="0"/>
    </xf>
    <xf numFmtId="164" fontId="117" fillId="0" borderId="0" xfId="2" applyNumberFormat="1" applyFont="1" applyBorder="1" applyAlignment="1" applyProtection="1">
      <alignment horizontal="center" vertical="top"/>
      <protection locked="0"/>
    </xf>
    <xf numFmtId="0" fontId="85" fillId="14" borderId="0" xfId="2" applyFont="1" applyFill="1" applyBorder="1" applyAlignment="1" applyProtection="1">
      <alignment horizontal="right" vertical="top" wrapText="1"/>
    </xf>
    <xf numFmtId="0" fontId="91" fillId="14"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4" borderId="0" xfId="2" applyFont="1" applyFill="1" applyBorder="1" applyAlignment="1" applyProtection="1">
      <alignment horizontal="center" vertical="top" shrinkToFit="1"/>
    </xf>
    <xf numFmtId="164" fontId="100" fillId="0" borderId="0" xfId="2" applyNumberFormat="1" applyFont="1" applyFill="1" applyBorder="1" applyAlignment="1" applyProtection="1">
      <alignment horizontal="center" vertical="top" shrinkToFit="1"/>
    </xf>
    <xf numFmtId="0" fontId="52" fillId="14" borderId="0" xfId="2" applyFont="1" applyFill="1" applyBorder="1" applyAlignment="1" applyProtection="1">
      <alignment horizontal="center" vertical="top" wrapText="1"/>
    </xf>
    <xf numFmtId="0" fontId="87" fillId="0" borderId="0" xfId="0" applyFont="1" applyFill="1" applyBorder="1" applyAlignment="1" applyProtection="1">
      <alignment horizontal="center" vertical="top"/>
      <protection locked="0"/>
    </xf>
    <xf numFmtId="0" fontId="87" fillId="0" borderId="9" xfId="2" applyFont="1" applyFill="1" applyBorder="1" applyAlignment="1" applyProtection="1">
      <alignment horizontal="center" vertical="top"/>
      <protection locked="0"/>
    </xf>
    <xf numFmtId="49" fontId="92" fillId="0" borderId="11" xfId="1" applyNumberFormat="1" applyFont="1" applyFill="1" applyBorder="1" applyAlignment="1" applyProtection="1">
      <alignment horizontal="center" vertical="top"/>
      <protection locked="0"/>
    </xf>
    <xf numFmtId="49" fontId="92" fillId="0" borderId="0" xfId="1" applyNumberFormat="1" applyFont="1" applyFill="1" applyBorder="1" applyAlignment="1" applyProtection="1">
      <alignment horizontal="center" vertical="top"/>
      <protection locked="0"/>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0" borderId="9" xfId="2" applyFont="1" applyBorder="1" applyAlignment="1" applyProtection="1">
      <alignment horizontal="left" vertical="center" wrapText="1"/>
    </xf>
    <xf numFmtId="49" fontId="85" fillId="0" borderId="9" xfId="0" applyNumberFormat="1" applyFont="1" applyFill="1" applyBorder="1" applyAlignment="1" applyProtection="1">
      <alignment horizontal="left" vertical="top" wrapText="1"/>
    </xf>
    <xf numFmtId="49" fontId="85" fillId="0" borderId="11" xfId="0" applyNumberFormat="1" applyFont="1" applyFill="1" applyBorder="1" applyAlignment="1" applyProtection="1">
      <alignment horizontal="left" vertical="top" wrapText="1"/>
    </xf>
    <xf numFmtId="0" fontId="78" fillId="14" borderId="0" xfId="2" applyFont="1" applyFill="1" applyBorder="1" applyAlignment="1" applyProtection="1">
      <alignment horizontal="center" vertical="top" wrapText="1"/>
    </xf>
    <xf numFmtId="0" fontId="78" fillId="14" borderId="11" xfId="2" applyFont="1" applyFill="1" applyBorder="1" applyAlignment="1" applyProtection="1">
      <alignment horizontal="center" vertical="top" wrapText="1"/>
    </xf>
    <xf numFmtId="0" fontId="103" fillId="17"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7" fillId="0" borderId="0" xfId="2" applyFont="1" applyFill="1" applyBorder="1" applyAlignment="1" applyProtection="1">
      <alignment horizontal="right" vertical="center"/>
    </xf>
    <xf numFmtId="164" fontId="94" fillId="13" borderId="9" xfId="2" applyNumberFormat="1" applyFont="1" applyFill="1" applyBorder="1" applyAlignment="1" applyProtection="1">
      <alignment horizontal="center" vertical="top" shrinkToFit="1"/>
    </xf>
    <xf numFmtId="0" fontId="85" fillId="0" borderId="0" xfId="2" applyFont="1" applyFill="1" applyBorder="1" applyAlignment="1" applyProtection="1">
      <alignment horizontal="right" vertical="top" wrapText="1"/>
    </xf>
    <xf numFmtId="0" fontId="95" fillId="0" borderId="9" xfId="2" applyFont="1" applyFill="1" applyBorder="1" applyAlignment="1" applyProtection="1">
      <alignment horizontal="center" vertical="top" wrapText="1" shrinkToFit="1"/>
      <protection locked="0"/>
    </xf>
    <xf numFmtId="0" fontId="95" fillId="0" borderId="0" xfId="2" applyFont="1" applyFill="1" applyBorder="1" applyAlignment="1" applyProtection="1">
      <alignment horizontal="center" vertical="top" wrapText="1" shrinkToFit="1"/>
      <protection locked="0"/>
    </xf>
    <xf numFmtId="0" fontId="95" fillId="0" borderId="11" xfId="2" applyFont="1" applyFill="1" applyBorder="1" applyAlignment="1" applyProtection="1">
      <alignment horizontal="center" vertical="top" wrapText="1" shrinkToFit="1"/>
      <protection locked="0"/>
    </xf>
    <xf numFmtId="0" fontId="85" fillId="13" borderId="11" xfId="2" applyFont="1" applyFill="1" applyBorder="1" applyAlignment="1" applyProtection="1">
      <alignment horizontal="left" vertical="top" shrinkToFit="1"/>
    </xf>
    <xf numFmtId="164" fontId="94" fillId="0" borderId="9" xfId="2" applyNumberFormat="1" applyFont="1" applyFill="1" applyBorder="1" applyAlignment="1" applyProtection="1">
      <alignment horizontal="center" vertical="top"/>
      <protection locked="0"/>
    </xf>
    <xf numFmtId="164" fontId="94" fillId="0" borderId="0" xfId="2" applyNumberFormat="1" applyFont="1" applyFill="1" applyBorder="1" applyAlignment="1" applyProtection="1">
      <alignment horizontal="center" vertical="top"/>
      <protection locked="0"/>
    </xf>
    <xf numFmtId="0" fontId="87" fillId="0" borderId="11" xfId="0" applyFont="1" applyFill="1" applyBorder="1" applyAlignment="1" applyProtection="1">
      <alignment horizontal="center" vertical="top"/>
      <protection locked="0"/>
    </xf>
    <xf numFmtId="0" fontId="87" fillId="16" borderId="0" xfId="0" applyFont="1" applyFill="1" applyAlignment="1">
      <alignment horizontal="left" vertical="top" wrapText="1"/>
    </xf>
    <xf numFmtId="0" fontId="85" fillId="18" borderId="0" xfId="0" applyFont="1" applyFill="1" applyBorder="1" applyAlignment="1" applyProtection="1">
      <alignment horizontal="right" vertical="top" wrapText="1" shrinkToFit="1"/>
    </xf>
    <xf numFmtId="0" fontId="85" fillId="18" borderId="11" xfId="0" applyFont="1" applyFill="1" applyBorder="1" applyAlignment="1" applyProtection="1">
      <alignment horizontal="right" vertical="top" wrapText="1" shrinkToFit="1"/>
    </xf>
    <xf numFmtId="0" fontId="95" fillId="0" borderId="9" xfId="0" applyFont="1" applyFill="1" applyBorder="1" applyAlignment="1" applyProtection="1">
      <alignment horizontal="center" vertical="top" wrapText="1" shrinkToFit="1"/>
      <protection locked="0"/>
    </xf>
    <xf numFmtId="0" fontId="95" fillId="0" borderId="0" xfId="0" applyFont="1" applyFill="1" applyBorder="1" applyAlignment="1" applyProtection="1">
      <alignment horizontal="center" vertical="top" wrapText="1" shrinkToFit="1"/>
      <protection locked="0"/>
    </xf>
    <xf numFmtId="0" fontId="95" fillId="0" borderId="11" xfId="0" applyFont="1" applyFill="1" applyBorder="1" applyAlignment="1" applyProtection="1">
      <alignment horizontal="center" vertical="top" wrapText="1" shrinkToFit="1"/>
      <protection locked="0"/>
    </xf>
    <xf numFmtId="0" fontId="87" fillId="0" borderId="0" xfId="0" applyFont="1" applyFill="1" applyBorder="1" applyAlignment="1" applyProtection="1">
      <alignment horizontal="center" vertical="top" wrapText="1"/>
      <protection locked="0"/>
    </xf>
    <xf numFmtId="0" fontId="84" fillId="0" borderId="0" xfId="2" applyFont="1" applyBorder="1" applyAlignment="1" applyProtection="1">
      <alignment horizontal="left" vertical="top"/>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7" fillId="13" borderId="0" xfId="2"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0" borderId="9"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shrinkToFit="1"/>
      <protection locked="0"/>
    </xf>
    <xf numFmtId="0" fontId="89" fillId="17" borderId="11" xfId="2" applyFont="1" applyFill="1" applyBorder="1" applyAlignment="1" applyProtection="1">
      <alignment horizontal="left" vertical="top"/>
    </xf>
    <xf numFmtId="0" fontId="87" fillId="0" borderId="0" xfId="2" applyFont="1" applyFill="1" applyBorder="1" applyAlignment="1" applyProtection="1">
      <alignment horizontal="center" vertical="top"/>
    </xf>
    <xf numFmtId="0" fontId="85" fillId="0" borderId="0" xfId="2" applyFont="1" applyFill="1" applyBorder="1" applyAlignment="1" applyProtection="1">
      <alignment horizontal="center" vertical="top"/>
    </xf>
    <xf numFmtId="49" fontId="92" fillId="0" borderId="11" xfId="0" applyNumberFormat="1" applyFont="1" applyFill="1" applyBorder="1" applyAlignment="1" applyProtection="1">
      <alignment horizontal="center" vertical="top"/>
      <protection locked="0"/>
    </xf>
    <xf numFmtId="0" fontId="92" fillId="0" borderId="0" xfId="0" applyFont="1" applyFill="1" applyBorder="1" applyAlignment="1" applyProtection="1">
      <alignment horizontal="center" vertical="top"/>
      <protection locked="0"/>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7" fillId="0" borderId="9" xfId="0" applyFont="1" applyFill="1" applyBorder="1" applyAlignment="1" applyProtection="1">
      <alignment horizontal="center" vertical="top" wrapText="1"/>
      <protection locked="0"/>
    </xf>
    <xf numFmtId="0" fontId="85" fillId="14" borderId="0" xfId="2" applyFont="1" applyFill="1" applyBorder="1" applyAlignment="1" applyProtection="1">
      <alignment horizontal="right" vertical="top" wrapText="1" shrinkToFit="1"/>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14" fillId="14" borderId="0" xfId="2"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4" fillId="0" borderId="14" xfId="2" applyFont="1" applyFill="1" applyBorder="1" applyAlignment="1" applyProtection="1">
      <alignment horizontal="left" vertical="top"/>
    </xf>
    <xf numFmtId="0" fontId="88" fillId="0" borderId="11" xfId="2" applyFont="1" applyFill="1" applyBorder="1" applyAlignment="1" applyProtection="1">
      <alignment horizontal="left" vertical="top" shrinkToFit="1"/>
    </xf>
    <xf numFmtId="0" fontId="87" fillId="0" borderId="3" xfId="0" applyFont="1" applyFill="1" applyBorder="1" applyAlignment="1" applyProtection="1">
      <alignment horizontal="center" vertical="top" shrinkToFit="1"/>
      <protection locked="0"/>
    </xf>
    <xf numFmtId="0" fontId="87" fillId="0" borderId="14"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7" borderId="0" xfId="0" applyNumberFormat="1" applyFont="1" applyFill="1" applyBorder="1" applyAlignment="1" applyProtection="1">
      <alignment horizontal="center" vertical="center" shrinkToFit="1"/>
    </xf>
    <xf numFmtId="164" fontId="103" fillId="17"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7"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4" borderId="26" xfId="0" applyNumberFormat="1" applyFont="1" applyFill="1" applyBorder="1" applyAlignment="1" applyProtection="1">
      <alignment horizontal="center" vertical="center"/>
    </xf>
    <xf numFmtId="4" fontId="105" fillId="14"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7"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94</xdr:row>
      <xdr:rowOff>44450</xdr:rowOff>
    </xdr:from>
    <xdr:to>
      <xdr:col>4</xdr:col>
      <xdr:colOff>104775</xdr:colOff>
      <xdr:row>94</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130</xdr:row>
      <xdr:rowOff>44450</xdr:rowOff>
    </xdr:from>
    <xdr:to>
      <xdr:col>4</xdr:col>
      <xdr:colOff>98425</xdr:colOff>
      <xdr:row>130</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131</xdr:row>
      <xdr:rowOff>47625</xdr:rowOff>
    </xdr:from>
    <xdr:to>
      <xdr:col>4</xdr:col>
      <xdr:colOff>101600</xdr:colOff>
      <xdr:row>131</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132</xdr:row>
      <xdr:rowOff>53975</xdr:rowOff>
    </xdr:from>
    <xdr:to>
      <xdr:col>4</xdr:col>
      <xdr:colOff>104775</xdr:colOff>
      <xdr:row>132</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95</xdr:row>
      <xdr:rowOff>0</xdr:rowOff>
    </xdr:from>
    <xdr:to>
      <xdr:col>4</xdr:col>
      <xdr:colOff>127000</xdr:colOff>
      <xdr:row>95</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96</xdr:row>
      <xdr:rowOff>0</xdr:rowOff>
    </xdr:from>
    <xdr:to>
      <xdr:col>4</xdr:col>
      <xdr:colOff>127000</xdr:colOff>
      <xdr:row>96</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112</xdr:row>
      <xdr:rowOff>27528</xdr:rowOff>
    </xdr:from>
    <xdr:to>
      <xdr:col>4</xdr:col>
      <xdr:colOff>98458</xdr:colOff>
      <xdr:row>112</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113</xdr:row>
      <xdr:rowOff>22237</xdr:rowOff>
    </xdr:from>
    <xdr:to>
      <xdr:col>4</xdr:col>
      <xdr:colOff>101633</xdr:colOff>
      <xdr:row>113</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114</xdr:row>
      <xdr:rowOff>28587</xdr:rowOff>
    </xdr:from>
    <xdr:to>
      <xdr:col>4</xdr:col>
      <xdr:colOff>104808</xdr:colOff>
      <xdr:row>114</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rc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mailto:sjmercade@gmail.com" TargetMode="External"/><Relationship Id="rId3" Type="http://schemas.openxmlformats.org/officeDocument/2006/relationships/hyperlink" Target="mailto:vicky@ittf.com" TargetMode="External"/><Relationship Id="rId7" Type="http://schemas.openxmlformats.org/officeDocument/2006/relationships/hyperlink" Target="mailto:bart.vermoesen@me.com" TargetMode="External"/><Relationship Id="rId2" Type="http://schemas.openxmlformats.org/officeDocument/2006/relationships/hyperlink" Target="mailto:mdawlatly@ittf.com" TargetMode="External"/><Relationship Id="rId1" Type="http://schemas.openxmlformats.org/officeDocument/2006/relationships/hyperlink" Target="mailto:kjindrak@ittf.com" TargetMode="External"/><Relationship Id="rId6" Type="http://schemas.openxmlformats.org/officeDocument/2006/relationships/hyperlink" Target="mailto:benahmedmaher@hotmail.fr" TargetMode="External"/><Relationship Id="rId5" Type="http://schemas.openxmlformats.org/officeDocument/2006/relationships/hyperlink" Target="../../../../../Library/Library/Containers/Library/Containers/com.microsoft.Excel/Data/Library/Library/Containers/com.apple.mail/Data/Library/Mail%20Downloads/Library/Caches/TemporaryItems/Downloads/adham-ashour@hotmail.com" TargetMode="External"/><Relationship Id="rId10" Type="http://schemas.openxmlformats.org/officeDocument/2006/relationships/comments" Target="../comments1.xml"/><Relationship Id="rId4" Type="http://schemas.openxmlformats.org/officeDocument/2006/relationships/hyperlink" Target="../../../../../Library/Library/Containers/Library/Containers/com.microsoft.Excel/Data/Library/Library/Containers/com.apple.mail/Data/Library/Mail%20Downloads/Library/Caches/TemporaryItems/Downloads/anlarro@gmail.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7"/>
  <sheetViews>
    <sheetView zoomScale="125" workbookViewId="0">
      <pane xSplit="26240"/>
      <selection activeCell="C5" sqref="C5"/>
      <selection pane="topRight" activeCell="B7" sqref="B7"/>
    </sheetView>
  </sheetViews>
  <sheetFormatPr baseColWidth="10" defaultColWidth="10.83203125" defaultRowHeight="14" x14ac:dyDescent="0.15"/>
  <cols>
    <col min="1" max="1" width="13.33203125" style="260" customWidth="1"/>
    <col min="2" max="2" width="12.33203125" style="260" customWidth="1"/>
    <col min="3" max="3" width="18.1640625" style="260" customWidth="1"/>
    <col min="4" max="4" width="50" style="260" customWidth="1"/>
    <col min="5" max="5" width="24.1640625" style="260" customWidth="1"/>
    <col min="6" max="6" width="18.1640625" style="267" customWidth="1"/>
    <col min="7" max="7" width="22.83203125" style="269" customWidth="1"/>
    <col min="8" max="8" width="19.6640625" style="268" customWidth="1"/>
    <col min="9" max="9" width="19.5" style="268" customWidth="1"/>
    <col min="10" max="10" width="43.33203125" style="260" customWidth="1"/>
    <col min="11" max="11" width="17.6640625" style="260" customWidth="1"/>
    <col min="12" max="12" width="27.6640625" style="260" customWidth="1"/>
    <col min="13" max="13" width="28" style="260" customWidth="1"/>
    <col min="14" max="15" width="10.83203125" style="260" customWidth="1"/>
    <col min="16" max="23" width="10.83203125" style="260"/>
    <col min="24" max="24" width="10.83203125" style="373"/>
    <col min="25" max="16384" width="10.83203125" style="260"/>
  </cols>
  <sheetData>
    <row r="1" spans="1:28" ht="14" customHeight="1" x14ac:dyDescent="0.15">
      <c r="A1" s="259" t="s">
        <v>341</v>
      </c>
      <c r="B1" s="259" t="s">
        <v>342</v>
      </c>
      <c r="C1" s="259" t="s">
        <v>335</v>
      </c>
      <c r="D1" s="259" t="s">
        <v>334</v>
      </c>
      <c r="E1" s="259" t="s">
        <v>343</v>
      </c>
      <c r="F1" s="266" t="s">
        <v>346</v>
      </c>
      <c r="G1" s="266" t="s">
        <v>347</v>
      </c>
      <c r="H1" s="266" t="s">
        <v>348</v>
      </c>
      <c r="I1" s="271" t="s">
        <v>352</v>
      </c>
      <c r="J1" s="259"/>
      <c r="L1" s="259" t="s">
        <v>343</v>
      </c>
      <c r="M1" s="259" t="s">
        <v>345</v>
      </c>
      <c r="N1" s="259" t="s">
        <v>405</v>
      </c>
      <c r="O1" s="259" t="s">
        <v>406</v>
      </c>
    </row>
    <row r="2" spans="1:28" x14ac:dyDescent="0.15">
      <c r="A2" s="265">
        <v>43865</v>
      </c>
      <c r="B2" s="265">
        <v>43869</v>
      </c>
      <c r="C2" s="262">
        <v>40000</v>
      </c>
      <c r="D2" s="261" t="s">
        <v>616</v>
      </c>
      <c r="E2" s="262" t="s">
        <v>337</v>
      </c>
      <c r="F2" s="263" t="s">
        <v>183</v>
      </c>
      <c r="G2" s="269" t="s">
        <v>349</v>
      </c>
      <c r="H2" s="268" t="s">
        <v>411</v>
      </c>
      <c r="I2" s="272">
        <f>INDEX($R$3:$R$14,MATCH(Prospectus!$E$64,Events!$Q$3:$Q$14,0))</f>
        <v>200</v>
      </c>
      <c r="J2" s="260" t="str">
        <f t="array" ref="J2">IFERROR(INDEX($D$2:$D$100,SMALL(IF('PLEASE FILL IN HERE FIRST!!!'!$B$5=$E$2:$E$100,MATCH(ROW($E$2:$E$100),ROW($E$2:$E$100)),""),ROW(G1))),"")</f>
        <v>Lisbon (POR) - ITTF CHALLENGE PLUS</v>
      </c>
      <c r="L2" s="260" t="s">
        <v>350</v>
      </c>
      <c r="M2" s="260" t="s">
        <v>312</v>
      </c>
      <c r="N2" s="383">
        <f>A2+1</f>
        <v>43866</v>
      </c>
      <c r="O2" s="383">
        <f>B2-2</f>
        <v>43867</v>
      </c>
    </row>
    <row r="3" spans="1:28" ht="16" customHeight="1" x14ac:dyDescent="0.15">
      <c r="A3" s="265">
        <v>43873</v>
      </c>
      <c r="B3" s="265">
        <v>43877</v>
      </c>
      <c r="C3" s="262">
        <v>70000</v>
      </c>
      <c r="D3" s="261" t="s">
        <v>603</v>
      </c>
      <c r="E3" s="262" t="s">
        <v>537</v>
      </c>
      <c r="F3" s="263" t="s">
        <v>183</v>
      </c>
      <c r="G3" s="269" t="s">
        <v>349</v>
      </c>
      <c r="H3" s="268" t="s">
        <v>411</v>
      </c>
      <c r="I3" s="272">
        <f>INDEX($R$3:$R$14,MATCH(Prospectus!$E$64,Events!$Q$3:$Q$14,0))</f>
        <v>200</v>
      </c>
      <c r="J3" s="260" t="str">
        <f t="array" ref="J3">IFERROR(INDEX($D$2:$D$100,SMALL(IF('PLEASE FILL IN HERE FIRST!!!'!$B$5=$E$2:$E$100,MATCH(ROW($E$2:$E$100),ROW($E$2:$E$100)),""),ROW(G2))),"")</f>
        <v>Muscat (OMA) - ITTF CHALLENGE PLUS</v>
      </c>
      <c r="L3" s="260" t="s">
        <v>336</v>
      </c>
      <c r="M3" s="260" t="s">
        <v>313</v>
      </c>
      <c r="N3" s="383">
        <f t="shared" ref="N3:N10" si="0">A3+1</f>
        <v>43874</v>
      </c>
      <c r="O3" s="383">
        <f t="shared" ref="O3:O9" si="1">B3-2</f>
        <v>43875</v>
      </c>
      <c r="P3" s="373" t="s">
        <v>351</v>
      </c>
      <c r="Q3" s="260">
        <v>8</v>
      </c>
      <c r="R3" s="370">
        <v>180</v>
      </c>
      <c r="S3" s="370"/>
      <c r="T3" s="370"/>
      <c r="U3" s="370"/>
      <c r="W3" s="373"/>
      <c r="Y3" s="370"/>
      <c r="Z3" s="370"/>
      <c r="AA3" s="370"/>
      <c r="AB3" s="370"/>
    </row>
    <row r="4" spans="1:28" ht="16" customHeight="1" x14ac:dyDescent="0.15">
      <c r="A4" s="265">
        <v>43901</v>
      </c>
      <c r="B4" s="265">
        <v>43905</v>
      </c>
      <c r="C4" s="262">
        <v>70000</v>
      </c>
      <c r="D4" s="261" t="s">
        <v>540</v>
      </c>
      <c r="E4" s="262" t="s">
        <v>537</v>
      </c>
      <c r="F4" s="263" t="s">
        <v>183</v>
      </c>
      <c r="G4" s="269" t="s">
        <v>349</v>
      </c>
      <c r="H4" s="268" t="s">
        <v>411</v>
      </c>
      <c r="I4" s="272">
        <f>INDEX($R$3:$R$14,MATCH(Prospectus!$E$64,Events!$Q$3:$Q$14,0))</f>
        <v>200</v>
      </c>
      <c r="J4" s="260" t="str">
        <f t="array" ref="J4">IFERROR(INDEX($D$2:$D$100,SMALL(IF('PLEASE FILL IN HERE FIRST!!!'!$B$5=$E$2:$E$100,MATCH(ROW($E$2:$E$100),ROW($E$2:$E$100)),""),ROW(G3))),"")</f>
        <v>Minsk (BLR) - ITTF CHALLENGE PLUS</v>
      </c>
      <c r="L4" s="260" t="s">
        <v>337</v>
      </c>
      <c r="M4" s="260" t="s">
        <v>409</v>
      </c>
      <c r="N4" s="383">
        <f t="shared" si="0"/>
        <v>43902</v>
      </c>
      <c r="O4" s="383">
        <f t="shared" si="1"/>
        <v>43903</v>
      </c>
      <c r="Q4" s="369">
        <v>9</v>
      </c>
      <c r="R4" s="371">
        <v>200</v>
      </c>
      <c r="S4" s="371"/>
      <c r="T4" s="371"/>
      <c r="U4" s="371"/>
      <c r="X4" s="374"/>
      <c r="Y4" s="371"/>
      <c r="Z4" s="371"/>
      <c r="AA4" s="371"/>
      <c r="AB4" s="371"/>
    </row>
    <row r="5" spans="1:28" x14ac:dyDescent="0.15">
      <c r="A5" s="265">
        <v>43901</v>
      </c>
      <c r="B5" s="265">
        <v>43905</v>
      </c>
      <c r="C5" s="262">
        <v>40000</v>
      </c>
      <c r="D5" s="261" t="s">
        <v>604</v>
      </c>
      <c r="E5" s="262" t="s">
        <v>337</v>
      </c>
      <c r="F5" s="263" t="s">
        <v>183</v>
      </c>
      <c r="G5" s="269" t="s">
        <v>349</v>
      </c>
      <c r="H5" s="268" t="s">
        <v>411</v>
      </c>
      <c r="I5" s="272">
        <f>INDEX($R$3:$R$14,MATCH(Prospectus!$E$64,Events!$Q$3:$Q$14,0))</f>
        <v>200</v>
      </c>
      <c r="J5" s="260" t="str">
        <f t="array" ref="J5">IFERROR(INDEX($D$2:$D$100,SMALL(IF('PLEASE FILL IN HERE FIRST!!!'!$B$5=$E$2:$E$100,MATCH(ROW($E$2:$E$100),ROW($E$2:$E$100)),""),ROW(G4))),"")</f>
        <v>Lagos (NGR) - ITTF CHALLENGE PLUS</v>
      </c>
      <c r="L5" s="260" t="s">
        <v>344</v>
      </c>
      <c r="N5" s="383">
        <f t="shared" si="0"/>
        <v>43902</v>
      </c>
      <c r="O5" s="383">
        <f t="shared" si="1"/>
        <v>43903</v>
      </c>
      <c r="Q5" s="260">
        <v>10</v>
      </c>
      <c r="R5" s="370">
        <v>220</v>
      </c>
      <c r="S5" s="370"/>
      <c r="T5" s="370"/>
      <c r="U5" s="370"/>
      <c r="Y5" s="370"/>
      <c r="Z5" s="370"/>
      <c r="AA5" s="370"/>
      <c r="AB5" s="370"/>
    </row>
    <row r="6" spans="1:28" x14ac:dyDescent="0.15">
      <c r="A6" s="265">
        <v>43922</v>
      </c>
      <c r="B6" s="265">
        <v>43926</v>
      </c>
      <c r="C6" s="262">
        <v>40000</v>
      </c>
      <c r="D6" s="261" t="s">
        <v>605</v>
      </c>
      <c r="E6" s="262" t="s">
        <v>337</v>
      </c>
      <c r="F6" s="263" t="s">
        <v>183</v>
      </c>
      <c r="G6" s="269" t="s">
        <v>349</v>
      </c>
      <c r="H6" s="268" t="s">
        <v>411</v>
      </c>
      <c r="I6" s="272">
        <f>INDEX($R$3:$R$14,MATCH(Prospectus!$E$64,Events!$Q$3:$Q$14,0))</f>
        <v>200</v>
      </c>
      <c r="J6" s="260" t="str">
        <f t="array" ref="J6">IFERROR(INDEX($D$2:$D$100,SMALL(IF('PLEASE FILL IN HERE FIRST!!!'!$B$5=$E$2:$E$100,MATCH(ROW($E$2:$E$100),ROW($E$2:$E$100)),""),ROW(G5))),"")</f>
        <v>Pyongyang (PRK) - ITTF CHALLENGE PLUS</v>
      </c>
      <c r="L6" s="260" t="s">
        <v>537</v>
      </c>
      <c r="N6" s="383">
        <f t="shared" si="0"/>
        <v>43923</v>
      </c>
      <c r="O6" s="383">
        <f t="shared" si="1"/>
        <v>43924</v>
      </c>
      <c r="Q6" s="369">
        <v>11</v>
      </c>
      <c r="R6" s="371">
        <v>240</v>
      </c>
      <c r="S6" s="371"/>
      <c r="T6" s="371"/>
      <c r="U6" s="371"/>
      <c r="X6" s="374"/>
      <c r="Y6" s="371"/>
      <c r="Z6" s="371"/>
      <c r="AA6" s="371"/>
      <c r="AB6" s="371"/>
    </row>
    <row r="7" spans="1:28" x14ac:dyDescent="0.15">
      <c r="A7" s="265">
        <v>43943</v>
      </c>
      <c r="B7" s="265">
        <v>43947</v>
      </c>
      <c r="C7" s="262">
        <v>40000</v>
      </c>
      <c r="D7" s="261" t="s">
        <v>339</v>
      </c>
      <c r="E7" s="262" t="s">
        <v>337</v>
      </c>
      <c r="F7" s="263" t="s">
        <v>183</v>
      </c>
      <c r="G7" s="269" t="s">
        <v>349</v>
      </c>
      <c r="H7" s="268" t="s">
        <v>411</v>
      </c>
      <c r="I7" s="272">
        <f>INDEX($R$3:$R$14,MATCH(Prospectus!$E$64,Events!$Q$3:$Q$14,0))</f>
        <v>200</v>
      </c>
      <c r="J7" s="260" t="str">
        <f>IFERROR(INDEX($D$2:$D$100,SMALL(IF('PLEASE FILL IN HERE FIRST!!!'!$B$5=$E$2:$E$100,MATCH(ROW($E$2:$E$100),ROW($E$2:$E$100)),""),ROW(G6))),"")</f>
        <v/>
      </c>
      <c r="N7" s="383">
        <f t="shared" si="0"/>
        <v>43944</v>
      </c>
      <c r="O7" s="383">
        <f t="shared" si="1"/>
        <v>43945</v>
      </c>
      <c r="Q7" s="260">
        <v>12</v>
      </c>
      <c r="R7" s="370">
        <v>260</v>
      </c>
      <c r="S7" s="370"/>
      <c r="T7" s="370"/>
      <c r="U7" s="370"/>
      <c r="Y7" s="370"/>
      <c r="Z7" s="370"/>
      <c r="AA7" s="370"/>
      <c r="AB7" s="372"/>
    </row>
    <row r="8" spans="1:28" x14ac:dyDescent="0.15">
      <c r="A8" s="265">
        <v>43949</v>
      </c>
      <c r="B8" s="265">
        <v>43953</v>
      </c>
      <c r="C8" s="262">
        <v>40000</v>
      </c>
      <c r="D8" s="261" t="s">
        <v>340</v>
      </c>
      <c r="E8" s="262" t="s">
        <v>337</v>
      </c>
      <c r="F8" s="263" t="s">
        <v>183</v>
      </c>
      <c r="G8" s="269" t="s">
        <v>349</v>
      </c>
      <c r="H8" s="268" t="s">
        <v>411</v>
      </c>
      <c r="I8" s="272">
        <f>INDEX($R$3:$R$14,MATCH(Prospectus!$E$64,Events!$Q$3:$Q$14,0))</f>
        <v>200</v>
      </c>
      <c r="J8" s="260" t="str">
        <f t="array" ref="J8">IFERROR(INDEX($D$2:$D$100,SMALL(IF('PLEASE FILL IN HERE FIRST!!!'!$B$5=$E$2:$E$100,MATCH(ROW($E$2:$E$100),ROW($E$2:$E$100)),""),ROW(G7))),"")</f>
        <v>Vancouver (CAN) - ITTF CHALLENGE PLUS</v>
      </c>
      <c r="N8" s="383">
        <f t="shared" si="0"/>
        <v>43950</v>
      </c>
      <c r="O8" s="383">
        <f t="shared" si="1"/>
        <v>43951</v>
      </c>
      <c r="Q8" s="369">
        <v>13</v>
      </c>
      <c r="R8" s="371">
        <v>280</v>
      </c>
      <c r="S8" s="371"/>
      <c r="T8" s="371"/>
      <c r="U8" s="371"/>
      <c r="X8" s="374"/>
      <c r="Y8" s="371"/>
      <c r="Z8" s="371"/>
      <c r="AA8" s="371"/>
      <c r="AB8" s="371"/>
    </row>
    <row r="9" spans="1:28" ht="16" customHeight="1" x14ac:dyDescent="0.15">
      <c r="A9" s="265">
        <v>43950</v>
      </c>
      <c r="B9" s="265">
        <v>43954</v>
      </c>
      <c r="C9" s="262">
        <v>40000</v>
      </c>
      <c r="D9" s="261" t="s">
        <v>338</v>
      </c>
      <c r="E9" s="262" t="s">
        <v>337</v>
      </c>
      <c r="F9" s="263" t="s">
        <v>183</v>
      </c>
      <c r="G9" s="269" t="s">
        <v>349</v>
      </c>
      <c r="H9" s="268" t="s">
        <v>411</v>
      </c>
      <c r="I9" s="272">
        <f>INDEX($R$3:$R$14,MATCH(Prospectus!$E$64,Events!$Q$3:$Q$14,0))</f>
        <v>200</v>
      </c>
      <c r="J9" s="260" t="str">
        <f t="array" ref="J9">IFERROR(INDEX($D$2:$D$100,SMALL(IF('PLEASE FILL IN HERE FIRST!!!'!$B$5=$E$2:$E$100,MATCH(ROW($E$2:$E$100),ROW($E$2:$E$100)),""),ROW(G8))),"")</f>
        <v/>
      </c>
      <c r="N9" s="383">
        <f t="shared" si="0"/>
        <v>43951</v>
      </c>
      <c r="O9" s="383">
        <f t="shared" si="1"/>
        <v>43952</v>
      </c>
      <c r="Q9" s="260">
        <v>14</v>
      </c>
      <c r="R9" s="370">
        <v>300</v>
      </c>
      <c r="S9" s="370"/>
      <c r="T9" s="370"/>
      <c r="U9" s="370"/>
      <c r="Y9" s="370"/>
      <c r="Z9" s="370"/>
      <c r="AA9" s="370"/>
      <c r="AB9" s="370"/>
    </row>
    <row r="10" spans="1:28" ht="16" customHeight="1" x14ac:dyDescent="0.15">
      <c r="A10" s="265">
        <v>43985</v>
      </c>
      <c r="B10" s="265">
        <v>43989</v>
      </c>
      <c r="C10" s="262">
        <v>70000</v>
      </c>
      <c r="D10" s="261" t="s">
        <v>606</v>
      </c>
      <c r="E10" s="262" t="s">
        <v>537</v>
      </c>
      <c r="F10" s="263" t="s">
        <v>183</v>
      </c>
      <c r="G10" s="269" t="s">
        <v>349</v>
      </c>
      <c r="H10" s="268" t="s">
        <v>411</v>
      </c>
      <c r="I10" s="272">
        <f>INDEX($R$3:$R$14,MATCH(Prospectus!$E$64,Events!$Q$3:$Q$14,0))</f>
        <v>200</v>
      </c>
      <c r="J10" s="260" t="str">
        <f t="array" ref="J10">IFERROR(INDEX($D$2:$D$100,SMALL(IF('PLEASE FILL IN HERE FIRST!!!'!$B$5=$E$2:$E$100,MATCH(ROW($E$2:$E$100),ROW($E$2:$E$100)),""),ROW(G9))),"")</f>
        <v/>
      </c>
      <c r="N10" s="383">
        <f t="shared" si="0"/>
        <v>43986</v>
      </c>
      <c r="O10" s="383">
        <f>B10-3</f>
        <v>43986</v>
      </c>
      <c r="Q10" s="369">
        <v>15</v>
      </c>
      <c r="R10" s="371">
        <v>320</v>
      </c>
      <c r="S10" s="371"/>
      <c r="T10" s="371"/>
      <c r="U10" s="371"/>
      <c r="X10" s="374"/>
      <c r="Y10" s="371"/>
      <c r="Z10" s="371"/>
      <c r="AA10" s="371"/>
      <c r="AB10" s="371"/>
    </row>
    <row r="11" spans="1:28" ht="16" customHeight="1" x14ac:dyDescent="0.15">
      <c r="A11" s="265">
        <v>44061</v>
      </c>
      <c r="B11" s="265">
        <v>44065</v>
      </c>
      <c r="C11" s="262">
        <v>70000</v>
      </c>
      <c r="D11" s="261" t="s">
        <v>542</v>
      </c>
      <c r="E11" s="262" t="s">
        <v>537</v>
      </c>
      <c r="F11" s="263" t="s">
        <v>183</v>
      </c>
      <c r="G11" s="269" t="s">
        <v>349</v>
      </c>
      <c r="H11" s="268" t="s">
        <v>411</v>
      </c>
      <c r="I11" s="272">
        <f>INDEX($R$3:$R$14,MATCH(Prospectus!$E$64,Events!$Q$3:$Q$14,0))</f>
        <v>200</v>
      </c>
      <c r="J11" s="260" t="str">
        <f t="array" ref="J11">IFERROR(INDEX($D$2:$D$100,SMALL(IF('PLEASE FILL IN HERE FIRST!!!'!$B$5=$E$2:$E$100,MATCH(ROW($E$2:$E$100),ROW($E$2:$E$100)),""),ROW(G10))),"")</f>
        <v/>
      </c>
      <c r="N11" s="383">
        <f t="shared" ref="N11:N14" si="2">A11+1</f>
        <v>44062</v>
      </c>
      <c r="O11" s="383">
        <f t="shared" ref="O11:O14" si="3">B11-2</f>
        <v>44063</v>
      </c>
      <c r="Q11" s="260">
        <v>14</v>
      </c>
      <c r="R11" s="370">
        <v>300</v>
      </c>
      <c r="S11" s="370"/>
      <c r="T11" s="370"/>
      <c r="U11" s="370"/>
      <c r="Y11" s="370"/>
      <c r="Z11" s="370"/>
      <c r="AA11" s="370"/>
      <c r="AB11" s="370"/>
    </row>
    <row r="12" spans="1:28" x14ac:dyDescent="0.15">
      <c r="A12" s="265">
        <v>44083</v>
      </c>
      <c r="B12" s="265">
        <v>44087</v>
      </c>
      <c r="C12" s="262">
        <v>70000</v>
      </c>
      <c r="D12" s="261" t="s">
        <v>541</v>
      </c>
      <c r="E12" s="262" t="s">
        <v>537</v>
      </c>
      <c r="F12" s="263" t="s">
        <v>183</v>
      </c>
      <c r="G12" s="269" t="s">
        <v>349</v>
      </c>
      <c r="H12" s="268" t="s">
        <v>411</v>
      </c>
      <c r="I12" s="272">
        <f>INDEX($R$3:$R$14,MATCH(Prospectus!$E$64,Events!$Q$3:$Q$14,0))</f>
        <v>200</v>
      </c>
      <c r="J12" s="260" t="str">
        <f t="array" ref="J12">IFERROR(INDEX($D$2:$D$100,SMALL(IF('PLEASE FILL IN HERE FIRST!!!'!$B$5=$E$2:$E$100,MATCH(ROW($E$2:$E$100),ROW($E$2:$E$100)),""),ROW(G11))),"")</f>
        <v/>
      </c>
      <c r="N12" s="383">
        <f t="shared" si="2"/>
        <v>44084</v>
      </c>
      <c r="O12" s="383">
        <f t="shared" si="3"/>
        <v>44085</v>
      </c>
      <c r="Q12" s="369">
        <v>13</v>
      </c>
      <c r="R12" s="371">
        <v>280</v>
      </c>
      <c r="S12" s="371"/>
      <c r="T12" s="371"/>
      <c r="U12" s="371"/>
      <c r="X12" s="374"/>
      <c r="Y12" s="371"/>
      <c r="Z12" s="371"/>
      <c r="AA12" s="371"/>
      <c r="AB12" s="371"/>
    </row>
    <row r="13" spans="1:28" x14ac:dyDescent="0.15">
      <c r="A13" s="265">
        <v>44131</v>
      </c>
      <c r="B13" s="265">
        <v>44135</v>
      </c>
      <c r="C13" s="262">
        <v>70000</v>
      </c>
      <c r="D13" s="261" t="s">
        <v>607</v>
      </c>
      <c r="E13" s="262" t="s">
        <v>537</v>
      </c>
      <c r="F13" s="263" t="s">
        <v>183</v>
      </c>
      <c r="G13" s="269" t="s">
        <v>349</v>
      </c>
      <c r="H13" s="268" t="s">
        <v>411</v>
      </c>
      <c r="I13" s="272">
        <f>INDEX($R$3:$R$14,MATCH(Prospectus!$E$64,Events!$Q$3:$Q$14,0))</f>
        <v>200</v>
      </c>
      <c r="J13" s="260" t="str">
        <f t="array" ref="J13">IFERROR(INDEX($D$2:$D$100,SMALL(IF('PLEASE FILL IN HERE FIRST!!!'!$B$5=$E$2:$E$100,MATCH(ROW($E$2:$E$100),ROW($E$2:$E$100)),""),ROW(G12))),"")</f>
        <v/>
      </c>
      <c r="N13" s="383">
        <f t="shared" si="2"/>
        <v>44132</v>
      </c>
      <c r="O13" s="383">
        <f t="shared" si="3"/>
        <v>44133</v>
      </c>
      <c r="Q13" s="369">
        <v>13</v>
      </c>
      <c r="R13" s="371">
        <v>280</v>
      </c>
      <c r="S13" s="371"/>
      <c r="T13" s="371"/>
      <c r="U13" s="371"/>
      <c r="X13" s="374"/>
      <c r="Y13" s="371"/>
      <c r="Z13" s="371"/>
      <c r="AA13" s="371"/>
      <c r="AB13" s="371"/>
    </row>
    <row r="14" spans="1:28" x14ac:dyDescent="0.15">
      <c r="A14" s="265">
        <v>44166</v>
      </c>
      <c r="B14" s="265">
        <v>44170</v>
      </c>
      <c r="C14" s="262">
        <v>75000</v>
      </c>
      <c r="D14" s="261" t="s">
        <v>608</v>
      </c>
      <c r="E14" s="262" t="s">
        <v>537</v>
      </c>
      <c r="F14" s="263" t="s">
        <v>183</v>
      </c>
      <c r="G14" s="269" t="s">
        <v>349</v>
      </c>
      <c r="H14" s="268" t="s">
        <v>411</v>
      </c>
      <c r="I14" s="272">
        <f>INDEX($R$3:$R$14,MATCH(Prospectus!$E$64,Events!$Q$3:$Q$14,0))</f>
        <v>200</v>
      </c>
      <c r="J14" s="260" t="str">
        <f t="array" ref="J14">IFERROR(INDEX($D$2:$D$100,SMALL(IF('PLEASE FILL IN HERE FIRST!!!'!$B$5=$E$2:$E$100,MATCH(ROW($E$2:$E$100),ROW($E$2:$E$100)),""),ROW(G13))),"")</f>
        <v/>
      </c>
      <c r="N14" s="383">
        <f t="shared" si="2"/>
        <v>44167</v>
      </c>
      <c r="O14" s="383">
        <f t="shared" si="3"/>
        <v>44168</v>
      </c>
      <c r="Q14" s="369">
        <v>13</v>
      </c>
      <c r="R14" s="371">
        <v>280</v>
      </c>
      <c r="S14" s="371"/>
      <c r="T14" s="371"/>
      <c r="U14" s="371"/>
      <c r="X14" s="374"/>
      <c r="Y14" s="371"/>
      <c r="Z14" s="371"/>
      <c r="AA14" s="371"/>
      <c r="AB14" s="371"/>
    </row>
    <row r="15" spans="1:28" x14ac:dyDescent="0.15">
      <c r="F15" s="263"/>
      <c r="I15" s="272"/>
      <c r="N15" s="383"/>
      <c r="O15" s="383"/>
    </row>
    <row r="16" spans="1:28" x14ac:dyDescent="0.15">
      <c r="F16" s="263"/>
      <c r="I16" s="272"/>
      <c r="N16" s="383"/>
      <c r="O16" s="383"/>
    </row>
    <row r="17" spans="6:15" x14ac:dyDescent="0.15">
      <c r="F17" s="263"/>
      <c r="I17" s="272"/>
      <c r="N17" s="383"/>
      <c r="O17" s="383"/>
    </row>
    <row r="18" spans="6:15" x14ac:dyDescent="0.15">
      <c r="F18" s="263"/>
      <c r="I18" s="272"/>
      <c r="N18" s="383"/>
      <c r="O18" s="383"/>
    </row>
    <row r="19" spans="6:15" ht="14" customHeight="1" x14ac:dyDescent="0.15">
      <c r="F19" s="263"/>
      <c r="I19" s="272"/>
      <c r="N19" s="383"/>
      <c r="O19" s="383"/>
    </row>
    <row r="20" spans="6:15" x14ac:dyDescent="0.15">
      <c r="F20" s="263"/>
      <c r="I20" s="272"/>
      <c r="N20" s="383"/>
      <c r="O20" s="383"/>
    </row>
    <row r="21" spans="6:15" ht="14" customHeight="1" x14ac:dyDescent="0.15">
      <c r="F21" s="263"/>
      <c r="I21" s="272"/>
      <c r="N21" s="383"/>
      <c r="O21" s="383"/>
    </row>
    <row r="22" spans="6:15" x14ac:dyDescent="0.15">
      <c r="F22" s="263"/>
      <c r="I22" s="272"/>
      <c r="N22" s="383"/>
      <c r="O22" s="383"/>
    </row>
    <row r="23" spans="6:15" ht="16" customHeight="1" x14ac:dyDescent="0.15">
      <c r="F23" s="263"/>
      <c r="I23" s="272"/>
      <c r="N23" s="379"/>
      <c r="O23" s="379"/>
    </row>
    <row r="24" spans="6:15" x14ac:dyDescent="0.15">
      <c r="F24" s="263"/>
      <c r="I24" s="272"/>
      <c r="N24" s="379"/>
      <c r="O24" s="379"/>
    </row>
    <row r="25" spans="6:15" ht="14" customHeight="1" x14ac:dyDescent="0.15">
      <c r="F25" s="263"/>
      <c r="N25" s="379"/>
      <c r="O25" s="379"/>
    </row>
    <row r="26" spans="6:15" x14ac:dyDescent="0.15">
      <c r="F26" s="264"/>
      <c r="N26" s="379"/>
      <c r="O26" s="379"/>
    </row>
    <row r="27" spans="6:15" x14ac:dyDescent="0.15">
      <c r="F27" s="264"/>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0.83203125"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0.83203125"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3"/>
  <sheetViews>
    <sheetView topLeftCell="A114" workbookViewId="0">
      <selection activeCell="B7" sqref="B7"/>
    </sheetView>
  </sheetViews>
  <sheetFormatPr baseColWidth="10" defaultColWidth="11.5" defaultRowHeight="13" x14ac:dyDescent="0.15"/>
  <cols>
    <col min="1" max="1" width="11.5" style="20" customWidth="1"/>
    <col min="2" max="2" width="11.5" style="429" customWidth="1"/>
    <col min="3" max="3" width="49.33203125" style="34" bestFit="1" customWidth="1"/>
    <col min="4" max="4" width="22" style="429" bestFit="1" customWidth="1"/>
    <col min="5" max="5" width="29.6640625" style="34" bestFit="1" customWidth="1"/>
    <col min="6" max="6" width="7" style="34" bestFit="1" customWidth="1"/>
    <col min="7" max="7" width="27.1640625" style="34" customWidth="1"/>
    <col min="8" max="8" width="31" style="429" customWidth="1"/>
    <col min="9" max="10" width="11.5" style="20" customWidth="1"/>
    <col min="11" max="11" width="11.5" style="429"/>
    <col min="12" max="12" width="54.6640625" style="429" bestFit="1" customWidth="1"/>
    <col min="13" max="16384" width="11.5" style="429"/>
  </cols>
  <sheetData>
    <row r="1" spans="1:12" s="189" customFormat="1" x14ac:dyDescent="0.15">
      <c r="A1" s="188" t="s">
        <v>83</v>
      </c>
      <c r="C1" s="190" t="s">
        <v>266</v>
      </c>
      <c r="D1" s="189" t="s">
        <v>267</v>
      </c>
      <c r="E1" s="190" t="s">
        <v>264</v>
      </c>
      <c r="F1" s="190" t="s">
        <v>422</v>
      </c>
      <c r="G1" s="190"/>
      <c r="H1" s="189" t="s">
        <v>184</v>
      </c>
      <c r="I1" s="188" t="s">
        <v>86</v>
      </c>
      <c r="J1" s="188" t="s">
        <v>12</v>
      </c>
      <c r="L1" s="189" t="s">
        <v>307</v>
      </c>
    </row>
    <row r="2" spans="1:12" x14ac:dyDescent="0.15">
      <c r="A2" s="20">
        <v>1</v>
      </c>
      <c r="B2" s="429" t="s">
        <v>417</v>
      </c>
      <c r="C2" s="144" t="s">
        <v>220</v>
      </c>
      <c r="E2" s="34" t="s">
        <v>423</v>
      </c>
      <c r="F2" s="34" t="s">
        <v>415</v>
      </c>
      <c r="G2" s="144"/>
      <c r="H2" s="429" t="s">
        <v>424</v>
      </c>
      <c r="I2" s="82" t="s">
        <v>425</v>
      </c>
      <c r="J2" s="33">
        <v>0.25</v>
      </c>
      <c r="K2" s="429">
        <v>1</v>
      </c>
      <c r="L2" s="145" t="s">
        <v>426</v>
      </c>
    </row>
    <row r="3" spans="1:12" x14ac:dyDescent="0.15">
      <c r="A3" s="20">
        <v>2</v>
      </c>
      <c r="B3" s="429" t="s">
        <v>417</v>
      </c>
      <c r="C3" s="144" t="s">
        <v>427</v>
      </c>
      <c r="E3" s="34" t="s">
        <v>428</v>
      </c>
      <c r="F3" s="34" t="s">
        <v>429</v>
      </c>
      <c r="G3" s="144"/>
      <c r="I3" s="82" t="s">
        <v>87</v>
      </c>
      <c r="J3" s="33">
        <v>0.26041666666666669</v>
      </c>
      <c r="K3" s="429">
        <v>2</v>
      </c>
      <c r="L3" s="429" t="s">
        <v>430</v>
      </c>
    </row>
    <row r="4" spans="1:12" x14ac:dyDescent="0.15">
      <c r="A4" s="20">
        <v>3</v>
      </c>
      <c r="B4" s="429" t="s">
        <v>431</v>
      </c>
      <c r="C4" s="34" t="s">
        <v>221</v>
      </c>
      <c r="E4" s="34" t="s">
        <v>432</v>
      </c>
      <c r="F4" s="34" t="s">
        <v>429</v>
      </c>
      <c r="G4" s="144"/>
      <c r="H4" s="429" t="s">
        <v>274</v>
      </c>
      <c r="I4" s="82" t="s">
        <v>2</v>
      </c>
      <c r="J4" s="33">
        <v>0.27083333333333331</v>
      </c>
      <c r="K4" s="470">
        <v>3</v>
      </c>
      <c r="L4" s="429" t="s">
        <v>433</v>
      </c>
    </row>
    <row r="5" spans="1:12" x14ac:dyDescent="0.15">
      <c r="A5" s="20">
        <v>4</v>
      </c>
      <c r="B5" s="429" t="s">
        <v>431</v>
      </c>
      <c r="C5" s="34" t="s">
        <v>222</v>
      </c>
      <c r="E5" s="34" t="s">
        <v>434</v>
      </c>
      <c r="F5" s="34" t="s">
        <v>415</v>
      </c>
      <c r="G5" s="144"/>
      <c r="I5" s="82" t="s">
        <v>435</v>
      </c>
      <c r="J5" s="33">
        <v>0.28125</v>
      </c>
      <c r="K5" s="470">
        <v>4</v>
      </c>
      <c r="L5" s="429" t="s">
        <v>436</v>
      </c>
    </row>
    <row r="6" spans="1:12" x14ac:dyDescent="0.15">
      <c r="A6" s="20">
        <v>5</v>
      </c>
      <c r="B6" s="429" t="s">
        <v>431</v>
      </c>
      <c r="C6" s="34" t="s">
        <v>277</v>
      </c>
      <c r="D6" s="429" t="s">
        <v>421</v>
      </c>
      <c r="E6" s="34" t="s">
        <v>401</v>
      </c>
      <c r="F6" s="34" t="s">
        <v>415</v>
      </c>
      <c r="G6" s="144"/>
      <c r="H6" s="429" t="s">
        <v>424</v>
      </c>
      <c r="I6" s="82" t="s">
        <v>437</v>
      </c>
      <c r="J6" s="33">
        <v>0.29166666666666669</v>
      </c>
      <c r="K6" s="470">
        <v>5</v>
      </c>
      <c r="L6" s="429" t="s">
        <v>438</v>
      </c>
    </row>
    <row r="7" spans="1:12" x14ac:dyDescent="0.15">
      <c r="A7" s="20">
        <v>6</v>
      </c>
      <c r="B7" s="429" t="s">
        <v>431</v>
      </c>
      <c r="C7" s="144" t="s">
        <v>223</v>
      </c>
      <c r="E7" s="34" t="s">
        <v>439</v>
      </c>
      <c r="F7" s="34" t="s">
        <v>416</v>
      </c>
      <c r="G7" s="144"/>
      <c r="I7" s="82" t="s">
        <v>440</v>
      </c>
      <c r="J7" s="33">
        <v>0.30208333333333331</v>
      </c>
      <c r="K7" s="470">
        <v>6</v>
      </c>
      <c r="L7" s="429" t="s">
        <v>441</v>
      </c>
    </row>
    <row r="8" spans="1:12" x14ac:dyDescent="0.15">
      <c r="A8" s="20">
        <v>7</v>
      </c>
      <c r="B8" s="429" t="s">
        <v>417</v>
      </c>
      <c r="C8" s="144" t="s">
        <v>372</v>
      </c>
      <c r="E8" s="34" t="s">
        <v>444</v>
      </c>
      <c r="F8" s="34" t="s">
        <v>415</v>
      </c>
      <c r="G8" s="144"/>
      <c r="H8" s="429" t="s">
        <v>275</v>
      </c>
      <c r="I8" s="82" t="s">
        <v>442</v>
      </c>
      <c r="J8" s="33">
        <v>0.3125</v>
      </c>
      <c r="K8" s="470">
        <v>7</v>
      </c>
      <c r="L8" s="429" t="s">
        <v>443</v>
      </c>
    </row>
    <row r="9" spans="1:12" x14ac:dyDescent="0.15">
      <c r="A9" s="20">
        <v>8</v>
      </c>
      <c r="B9" s="470" t="s">
        <v>417</v>
      </c>
      <c r="C9" s="144" t="s">
        <v>597</v>
      </c>
      <c r="E9" s="34" t="s">
        <v>446</v>
      </c>
      <c r="F9" s="34" t="s">
        <v>415</v>
      </c>
      <c r="G9" s="40"/>
      <c r="I9" s="20" t="s">
        <v>3</v>
      </c>
      <c r="J9" s="33">
        <v>0.32291666666666669</v>
      </c>
      <c r="K9" s="470">
        <v>8</v>
      </c>
      <c r="L9" s="429" t="s">
        <v>445</v>
      </c>
    </row>
    <row r="10" spans="1:12" x14ac:dyDescent="0.15">
      <c r="A10" s="20">
        <v>9</v>
      </c>
      <c r="B10" s="429" t="s">
        <v>417</v>
      </c>
      <c r="C10" s="34" t="s">
        <v>380</v>
      </c>
      <c r="E10" s="34" t="s">
        <v>448</v>
      </c>
      <c r="F10" s="34" t="s">
        <v>417</v>
      </c>
      <c r="G10" s="40"/>
      <c r="I10" s="20" t="s">
        <v>4</v>
      </c>
      <c r="J10" s="33">
        <v>0.33333333333333331</v>
      </c>
      <c r="K10" s="470">
        <v>9</v>
      </c>
      <c r="L10" s="429" t="s">
        <v>447</v>
      </c>
    </row>
    <row r="11" spans="1:12" x14ac:dyDescent="0.15">
      <c r="A11" s="20">
        <v>10</v>
      </c>
      <c r="B11" s="429" t="s">
        <v>431</v>
      </c>
      <c r="C11" s="144" t="s">
        <v>278</v>
      </c>
      <c r="E11" s="430" t="s">
        <v>559</v>
      </c>
      <c r="F11" s="430" t="s">
        <v>419</v>
      </c>
      <c r="G11" s="145"/>
      <c r="I11" s="20" t="s">
        <v>5</v>
      </c>
      <c r="J11" s="33">
        <v>0.34375</v>
      </c>
      <c r="K11" s="470">
        <v>10</v>
      </c>
      <c r="L11" s="429" t="s">
        <v>449</v>
      </c>
    </row>
    <row r="12" spans="1:12" x14ac:dyDescent="0.15">
      <c r="A12" s="20">
        <v>11</v>
      </c>
      <c r="B12" s="429" t="s">
        <v>431</v>
      </c>
      <c r="C12" s="144" t="s">
        <v>224</v>
      </c>
      <c r="E12" s="34" t="s">
        <v>450</v>
      </c>
      <c r="F12" s="34" t="s">
        <v>415</v>
      </c>
      <c r="G12" s="145"/>
      <c r="I12" s="20" t="s">
        <v>6</v>
      </c>
      <c r="J12" s="33">
        <v>0.35416666666666669</v>
      </c>
      <c r="K12" s="470">
        <v>11</v>
      </c>
      <c r="L12" s="429" t="s">
        <v>451</v>
      </c>
    </row>
    <row r="13" spans="1:12" x14ac:dyDescent="0.15">
      <c r="A13" s="20">
        <v>12</v>
      </c>
      <c r="B13" s="429" t="s">
        <v>431</v>
      </c>
      <c r="C13" s="144" t="s">
        <v>225</v>
      </c>
      <c r="E13" s="34" t="s">
        <v>402</v>
      </c>
      <c r="F13" s="34" t="s">
        <v>418</v>
      </c>
      <c r="G13" s="40"/>
      <c r="I13" s="20" t="s">
        <v>7</v>
      </c>
      <c r="J13" s="33">
        <v>0.36458333333333331</v>
      </c>
      <c r="K13" s="470">
        <v>12</v>
      </c>
      <c r="L13" s="429" t="s">
        <v>452</v>
      </c>
    </row>
    <row r="14" spans="1:12" x14ac:dyDescent="0.15">
      <c r="A14" s="20">
        <v>13</v>
      </c>
      <c r="B14" s="429" t="s">
        <v>417</v>
      </c>
      <c r="C14" s="144" t="s">
        <v>381</v>
      </c>
      <c r="E14" s="34" t="s">
        <v>403</v>
      </c>
      <c r="F14" s="34" t="s">
        <v>415</v>
      </c>
      <c r="G14" s="75"/>
      <c r="I14" s="20" t="s">
        <v>8</v>
      </c>
      <c r="J14" s="33">
        <v>0.375</v>
      </c>
      <c r="K14" s="470">
        <v>13</v>
      </c>
      <c r="L14" s="429" t="s">
        <v>455</v>
      </c>
    </row>
    <row r="15" spans="1:12" x14ac:dyDescent="0.15">
      <c r="A15" s="20">
        <v>14</v>
      </c>
      <c r="B15" s="429" t="s">
        <v>417</v>
      </c>
      <c r="C15" s="144" t="s">
        <v>226</v>
      </c>
      <c r="E15" s="34" t="s">
        <v>454</v>
      </c>
      <c r="F15" s="34" t="s">
        <v>415</v>
      </c>
      <c r="I15" s="20" t="s">
        <v>9</v>
      </c>
      <c r="J15" s="33">
        <v>0.38541666666666669</v>
      </c>
      <c r="K15" s="470">
        <v>14</v>
      </c>
      <c r="L15" s="429" t="s">
        <v>457</v>
      </c>
    </row>
    <row r="16" spans="1:12" x14ac:dyDescent="0.15">
      <c r="A16" s="20">
        <v>15</v>
      </c>
      <c r="B16" s="429" t="s">
        <v>453</v>
      </c>
      <c r="C16" s="144" t="s">
        <v>382</v>
      </c>
      <c r="E16" s="34" t="s">
        <v>456</v>
      </c>
      <c r="F16" s="34" t="s">
        <v>415</v>
      </c>
      <c r="J16" s="33">
        <v>0.39583333333333331</v>
      </c>
      <c r="K16" s="470">
        <v>15</v>
      </c>
      <c r="L16" s="429" t="s">
        <v>459</v>
      </c>
    </row>
    <row r="17" spans="1:12" x14ac:dyDescent="0.15">
      <c r="A17" s="20">
        <v>16</v>
      </c>
      <c r="B17" s="429" t="s">
        <v>453</v>
      </c>
      <c r="C17" s="144" t="s">
        <v>383</v>
      </c>
      <c r="E17" s="34" t="s">
        <v>458</v>
      </c>
      <c r="F17" s="34" t="s">
        <v>415</v>
      </c>
      <c r="J17" s="33">
        <v>0.40625</v>
      </c>
      <c r="K17" s="470">
        <v>16</v>
      </c>
      <c r="L17" s="429" t="s">
        <v>461</v>
      </c>
    </row>
    <row r="18" spans="1:12" x14ac:dyDescent="0.15">
      <c r="A18" s="20">
        <v>17</v>
      </c>
      <c r="B18" s="429" t="s">
        <v>417</v>
      </c>
      <c r="C18" s="144" t="s">
        <v>227</v>
      </c>
      <c r="E18" s="34" t="s">
        <v>460</v>
      </c>
      <c r="F18" s="34" t="s">
        <v>419</v>
      </c>
      <c r="J18" s="33">
        <v>0.41666666666666669</v>
      </c>
      <c r="K18" s="470">
        <v>17</v>
      </c>
      <c r="L18" s="429" t="s">
        <v>462</v>
      </c>
    </row>
    <row r="19" spans="1:12" x14ac:dyDescent="0.15">
      <c r="A19" s="20">
        <v>18</v>
      </c>
      <c r="B19" s="429" t="s">
        <v>417</v>
      </c>
      <c r="C19" s="144" t="s">
        <v>228</v>
      </c>
      <c r="E19" s="430" t="s">
        <v>560</v>
      </c>
      <c r="F19" s="430" t="s">
        <v>415</v>
      </c>
      <c r="J19" s="33">
        <v>0.42708333333333331</v>
      </c>
      <c r="K19" s="470">
        <v>18</v>
      </c>
      <c r="L19" s="429" t="s">
        <v>464</v>
      </c>
    </row>
    <row r="20" spans="1:12" x14ac:dyDescent="0.15">
      <c r="A20" s="20">
        <v>19</v>
      </c>
      <c r="B20" s="429" t="s">
        <v>417</v>
      </c>
      <c r="C20" s="144" t="s">
        <v>279</v>
      </c>
      <c r="E20" s="34" t="s">
        <v>219</v>
      </c>
      <c r="F20" s="34" t="s">
        <v>415</v>
      </c>
      <c r="J20" s="33">
        <v>0.4375</v>
      </c>
      <c r="K20" s="470">
        <v>19</v>
      </c>
      <c r="L20" s="429" t="s">
        <v>465</v>
      </c>
    </row>
    <row r="21" spans="1:12" x14ac:dyDescent="0.15">
      <c r="A21" s="20">
        <v>20</v>
      </c>
      <c r="B21" s="429" t="s">
        <v>417</v>
      </c>
      <c r="C21" s="144" t="s">
        <v>280</v>
      </c>
      <c r="E21" s="34" t="s">
        <v>463</v>
      </c>
      <c r="F21" s="34" t="s">
        <v>415</v>
      </c>
      <c r="J21" s="33">
        <v>0.44791666666666669</v>
      </c>
      <c r="K21" s="470">
        <v>20</v>
      </c>
      <c r="L21" s="429" t="s">
        <v>466</v>
      </c>
    </row>
    <row r="22" spans="1:12" x14ac:dyDescent="0.15">
      <c r="A22" s="20">
        <v>21</v>
      </c>
      <c r="B22" s="429" t="s">
        <v>417</v>
      </c>
      <c r="C22" s="144" t="s">
        <v>384</v>
      </c>
      <c r="E22" s="34" t="s">
        <v>404</v>
      </c>
      <c r="F22" s="34" t="s">
        <v>415</v>
      </c>
      <c r="J22" s="33">
        <v>0.45833333333333331</v>
      </c>
      <c r="K22" s="470">
        <v>21</v>
      </c>
      <c r="L22" s="429" t="s">
        <v>467</v>
      </c>
    </row>
    <row r="23" spans="1:12" x14ac:dyDescent="0.15">
      <c r="A23" s="20">
        <v>22</v>
      </c>
      <c r="B23" s="429" t="s">
        <v>417</v>
      </c>
      <c r="C23" s="34" t="s">
        <v>281</v>
      </c>
      <c r="E23" s="34" t="s">
        <v>265</v>
      </c>
      <c r="J23" s="33">
        <v>0.46875</v>
      </c>
      <c r="K23" s="470">
        <v>22</v>
      </c>
      <c r="L23" s="429" t="s">
        <v>468</v>
      </c>
    </row>
    <row r="24" spans="1:12" x14ac:dyDescent="0.15">
      <c r="A24" s="20">
        <v>23</v>
      </c>
      <c r="B24" s="429" t="s">
        <v>417</v>
      </c>
      <c r="C24" s="34" t="s">
        <v>385</v>
      </c>
      <c r="J24" s="33">
        <v>0.47916666666666669</v>
      </c>
      <c r="K24" s="470">
        <v>23</v>
      </c>
      <c r="L24" s="429" t="s">
        <v>469</v>
      </c>
    </row>
    <row r="25" spans="1:12" x14ac:dyDescent="0.15">
      <c r="A25" s="20">
        <v>24</v>
      </c>
      <c r="B25" s="431" t="s">
        <v>417</v>
      </c>
      <c r="C25" s="39" t="s">
        <v>561</v>
      </c>
      <c r="D25" s="81"/>
      <c r="J25" s="33">
        <v>0.48958333333333331</v>
      </c>
      <c r="K25" s="470">
        <v>24</v>
      </c>
      <c r="L25" s="429" t="s">
        <v>470</v>
      </c>
    </row>
    <row r="26" spans="1:12" x14ac:dyDescent="0.15">
      <c r="A26" s="20">
        <v>25</v>
      </c>
      <c r="B26" s="429" t="s">
        <v>431</v>
      </c>
      <c r="C26" s="34" t="s">
        <v>598</v>
      </c>
      <c r="J26" s="33">
        <v>0.5</v>
      </c>
      <c r="K26" s="470">
        <v>25</v>
      </c>
      <c r="L26" s="429" t="s">
        <v>471</v>
      </c>
    </row>
    <row r="27" spans="1:12" x14ac:dyDescent="0.15">
      <c r="A27" s="20">
        <v>26</v>
      </c>
      <c r="B27" s="429" t="s">
        <v>431</v>
      </c>
      <c r="C27" s="430" t="s">
        <v>562</v>
      </c>
      <c r="J27" s="33">
        <v>0.51041666666666663</v>
      </c>
      <c r="K27" s="470">
        <v>26</v>
      </c>
      <c r="L27" s="429" t="s">
        <v>472</v>
      </c>
    </row>
    <row r="28" spans="1:12" x14ac:dyDescent="0.15">
      <c r="A28" s="20">
        <v>27</v>
      </c>
      <c r="B28" s="429" t="s">
        <v>431</v>
      </c>
      <c r="C28" s="39" t="s">
        <v>229</v>
      </c>
      <c r="D28" s="429" t="s">
        <v>265</v>
      </c>
      <c r="J28" s="33">
        <v>0.52083333333333337</v>
      </c>
      <c r="K28" s="470">
        <v>27</v>
      </c>
      <c r="L28" s="429" t="s">
        <v>474</v>
      </c>
    </row>
    <row r="29" spans="1:12" x14ac:dyDescent="0.15">
      <c r="A29" s="20">
        <v>28</v>
      </c>
      <c r="B29" s="429" t="s">
        <v>431</v>
      </c>
      <c r="C29" s="34" t="s">
        <v>282</v>
      </c>
      <c r="J29" s="33">
        <v>0.53125</v>
      </c>
      <c r="K29" s="470">
        <v>28</v>
      </c>
      <c r="L29" s="429" t="s">
        <v>476</v>
      </c>
    </row>
    <row r="30" spans="1:12" x14ac:dyDescent="0.15">
      <c r="A30" s="20">
        <v>29</v>
      </c>
      <c r="B30" s="429" t="s">
        <v>473</v>
      </c>
      <c r="C30" s="144" t="s">
        <v>283</v>
      </c>
      <c r="J30" s="33">
        <v>0.54166666666666663</v>
      </c>
      <c r="K30" s="470">
        <v>29</v>
      </c>
      <c r="L30" s="429" t="s">
        <v>373</v>
      </c>
    </row>
    <row r="31" spans="1:12" x14ac:dyDescent="0.15">
      <c r="A31" s="20">
        <v>30</v>
      </c>
      <c r="B31" s="429" t="s">
        <v>475</v>
      </c>
      <c r="C31" s="144" t="s">
        <v>386</v>
      </c>
      <c r="J31" s="33">
        <v>0.55208333333333337</v>
      </c>
      <c r="K31" s="470">
        <v>30</v>
      </c>
      <c r="L31" s="432" t="s">
        <v>563</v>
      </c>
    </row>
    <row r="32" spans="1:12" x14ac:dyDescent="0.15">
      <c r="A32" s="20">
        <v>31</v>
      </c>
      <c r="B32" s="470" t="s">
        <v>417</v>
      </c>
      <c r="C32" s="144" t="s">
        <v>595</v>
      </c>
      <c r="J32" s="33">
        <v>0.5625</v>
      </c>
      <c r="K32" s="470">
        <v>31</v>
      </c>
      <c r="L32" s="429" t="s">
        <v>477</v>
      </c>
    </row>
    <row r="33" spans="1:12" x14ac:dyDescent="0.15">
      <c r="A33" s="20">
        <v>32</v>
      </c>
      <c r="B33" s="429" t="s">
        <v>431</v>
      </c>
      <c r="C33" s="144" t="s">
        <v>230</v>
      </c>
      <c r="J33" s="33">
        <v>0.57291666666666663</v>
      </c>
      <c r="K33" s="470">
        <v>32</v>
      </c>
      <c r="L33" s="429" t="s">
        <v>478</v>
      </c>
    </row>
    <row r="34" spans="1:12" x14ac:dyDescent="0.15">
      <c r="A34" s="20">
        <v>33</v>
      </c>
      <c r="B34" s="429" t="s">
        <v>431</v>
      </c>
      <c r="C34" s="144" t="s">
        <v>284</v>
      </c>
      <c r="J34" s="33">
        <v>0.58333333333333337</v>
      </c>
      <c r="K34" s="470">
        <v>33</v>
      </c>
      <c r="L34" s="429" t="s">
        <v>479</v>
      </c>
    </row>
    <row r="35" spans="1:12" x14ac:dyDescent="0.15">
      <c r="A35" s="20">
        <v>34</v>
      </c>
      <c r="B35" s="429" t="s">
        <v>431</v>
      </c>
      <c r="C35" s="144" t="s">
        <v>285</v>
      </c>
      <c r="J35" s="33">
        <v>0.59375</v>
      </c>
      <c r="K35" s="470">
        <v>34</v>
      </c>
      <c r="L35" s="429" t="s">
        <v>480</v>
      </c>
    </row>
    <row r="36" spans="1:12" x14ac:dyDescent="0.15">
      <c r="A36" s="20">
        <v>35</v>
      </c>
      <c r="B36" s="429" t="s">
        <v>431</v>
      </c>
      <c r="C36" s="144" t="s">
        <v>231</v>
      </c>
      <c r="J36" s="33">
        <v>0.60416666666666663</v>
      </c>
      <c r="K36" s="470">
        <v>35</v>
      </c>
      <c r="L36" s="429" t="s">
        <v>481</v>
      </c>
    </row>
    <row r="37" spans="1:12" x14ac:dyDescent="0.15">
      <c r="A37" s="20">
        <v>36</v>
      </c>
      <c r="B37" s="429" t="s">
        <v>417</v>
      </c>
      <c r="C37" s="34" t="s">
        <v>387</v>
      </c>
      <c r="J37" s="33">
        <v>0.61458333333333337</v>
      </c>
      <c r="K37" s="470">
        <v>36</v>
      </c>
      <c r="L37" s="429" t="s">
        <v>482</v>
      </c>
    </row>
    <row r="38" spans="1:12" x14ac:dyDescent="0.15">
      <c r="A38" s="20">
        <v>37</v>
      </c>
      <c r="B38" s="429" t="s">
        <v>417</v>
      </c>
      <c r="C38" s="34" t="s">
        <v>232</v>
      </c>
      <c r="J38" s="33">
        <v>0.625</v>
      </c>
      <c r="K38" s="470">
        <v>37</v>
      </c>
      <c r="L38" s="429" t="s">
        <v>483</v>
      </c>
    </row>
    <row r="39" spans="1:12" x14ac:dyDescent="0.15">
      <c r="A39" s="20">
        <v>38</v>
      </c>
      <c r="B39" s="429" t="s">
        <v>431</v>
      </c>
      <c r="C39" s="34" t="s">
        <v>233</v>
      </c>
      <c r="J39" s="33">
        <v>0.63541666666666663</v>
      </c>
      <c r="K39" s="470">
        <v>38</v>
      </c>
      <c r="L39" s="429" t="s">
        <v>484</v>
      </c>
    </row>
    <row r="40" spans="1:12" x14ac:dyDescent="0.15">
      <c r="A40" s="20">
        <v>39</v>
      </c>
      <c r="B40" s="429" t="s">
        <v>431</v>
      </c>
      <c r="C40" s="34" t="s">
        <v>388</v>
      </c>
      <c r="J40" s="33">
        <v>0.64583333333333337</v>
      </c>
      <c r="K40" s="470">
        <v>39</v>
      </c>
      <c r="L40" s="429" t="s">
        <v>485</v>
      </c>
    </row>
    <row r="41" spans="1:12" x14ac:dyDescent="0.15">
      <c r="A41" s="20">
        <v>40</v>
      </c>
      <c r="B41" s="429" t="s">
        <v>431</v>
      </c>
      <c r="C41" s="34" t="s">
        <v>286</v>
      </c>
      <c r="J41" s="33">
        <v>0.65625</v>
      </c>
      <c r="K41" s="470">
        <v>40</v>
      </c>
      <c r="L41" s="429" t="s">
        <v>487</v>
      </c>
    </row>
    <row r="42" spans="1:12" x14ac:dyDescent="0.15">
      <c r="A42" s="20">
        <v>41</v>
      </c>
      <c r="B42" s="429" t="s">
        <v>417</v>
      </c>
      <c r="C42" s="34" t="s">
        <v>486</v>
      </c>
      <c r="J42" s="33">
        <v>0.66666666666666663</v>
      </c>
      <c r="K42" s="470">
        <v>41</v>
      </c>
      <c r="L42" s="429" t="s">
        <v>488</v>
      </c>
    </row>
    <row r="43" spans="1:12" x14ac:dyDescent="0.15">
      <c r="A43" s="20">
        <v>42</v>
      </c>
      <c r="B43" s="429" t="s">
        <v>417</v>
      </c>
      <c r="C43" s="34" t="s">
        <v>287</v>
      </c>
      <c r="J43" s="33">
        <v>0.67708333333333337</v>
      </c>
      <c r="K43" s="470">
        <v>42</v>
      </c>
      <c r="L43" s="429" t="s">
        <v>489</v>
      </c>
    </row>
    <row r="44" spans="1:12" x14ac:dyDescent="0.15">
      <c r="A44" s="20">
        <v>43</v>
      </c>
      <c r="B44" s="429" t="s">
        <v>431</v>
      </c>
      <c r="C44" s="34" t="s">
        <v>234</v>
      </c>
      <c r="J44" s="33">
        <v>0.6875</v>
      </c>
      <c r="K44" s="470">
        <v>43</v>
      </c>
      <c r="L44" s="429" t="s">
        <v>490</v>
      </c>
    </row>
    <row r="45" spans="1:12" x14ac:dyDescent="0.15">
      <c r="A45" s="20">
        <v>44</v>
      </c>
      <c r="B45" s="429" t="s">
        <v>417</v>
      </c>
      <c r="C45" s="144" t="s">
        <v>389</v>
      </c>
      <c r="J45" s="33">
        <v>0.69791666666666663</v>
      </c>
      <c r="K45" s="470">
        <v>44</v>
      </c>
      <c r="L45" s="429" t="s">
        <v>491</v>
      </c>
    </row>
    <row r="46" spans="1:12" x14ac:dyDescent="0.15">
      <c r="A46" s="20">
        <v>45</v>
      </c>
      <c r="B46" s="429" t="s">
        <v>417</v>
      </c>
      <c r="C46" s="144" t="s">
        <v>390</v>
      </c>
      <c r="J46" s="33">
        <v>0.70833333333333337</v>
      </c>
      <c r="K46" s="470">
        <v>45</v>
      </c>
      <c r="L46" s="429" t="s">
        <v>492</v>
      </c>
    </row>
    <row r="47" spans="1:12" x14ac:dyDescent="0.15">
      <c r="A47" s="20">
        <v>46</v>
      </c>
      <c r="B47" s="429" t="s">
        <v>417</v>
      </c>
      <c r="C47" s="34" t="s">
        <v>235</v>
      </c>
      <c r="J47" s="33">
        <v>0.71875</v>
      </c>
      <c r="K47" s="470">
        <v>46</v>
      </c>
      <c r="L47" s="429" t="s">
        <v>494</v>
      </c>
    </row>
    <row r="48" spans="1:12" x14ac:dyDescent="0.15">
      <c r="A48" s="20">
        <v>47</v>
      </c>
      <c r="B48" s="429" t="s">
        <v>417</v>
      </c>
      <c r="C48" s="34" t="s">
        <v>493</v>
      </c>
      <c r="J48" s="33">
        <v>0.72916666666666663</v>
      </c>
      <c r="K48" s="470">
        <v>47</v>
      </c>
      <c r="L48" s="429" t="s">
        <v>497</v>
      </c>
    </row>
    <row r="49" spans="1:12" x14ac:dyDescent="0.15">
      <c r="A49" s="20">
        <v>48</v>
      </c>
      <c r="B49" s="429" t="s">
        <v>495</v>
      </c>
      <c r="C49" s="34" t="s">
        <v>496</v>
      </c>
      <c r="J49" s="33">
        <v>0.73958333333333337</v>
      </c>
      <c r="K49" s="470">
        <v>48</v>
      </c>
      <c r="L49" s="429" t="s">
        <v>500</v>
      </c>
    </row>
    <row r="50" spans="1:12" x14ac:dyDescent="0.15">
      <c r="A50" s="20">
        <v>49</v>
      </c>
      <c r="B50" s="429" t="s">
        <v>498</v>
      </c>
      <c r="C50" s="39" t="s">
        <v>499</v>
      </c>
      <c r="J50" s="33">
        <v>0.75</v>
      </c>
      <c r="K50" s="470">
        <v>49</v>
      </c>
      <c r="L50" s="429" t="s">
        <v>502</v>
      </c>
    </row>
    <row r="51" spans="1:12" x14ac:dyDescent="0.15">
      <c r="A51" s="20">
        <v>50</v>
      </c>
      <c r="B51" s="429" t="s">
        <v>417</v>
      </c>
      <c r="C51" s="34" t="s">
        <v>501</v>
      </c>
      <c r="J51" s="33">
        <v>0.76041666666666663</v>
      </c>
      <c r="K51" s="470">
        <v>50</v>
      </c>
      <c r="L51" s="429" t="s">
        <v>504</v>
      </c>
    </row>
    <row r="52" spans="1:12" x14ac:dyDescent="0.15">
      <c r="A52" s="20">
        <v>51</v>
      </c>
      <c r="B52" s="429" t="s">
        <v>431</v>
      </c>
      <c r="C52" s="34" t="s">
        <v>503</v>
      </c>
      <c r="J52" s="33">
        <v>0.77083333333333337</v>
      </c>
    </row>
    <row r="53" spans="1:12" x14ac:dyDescent="0.15">
      <c r="A53" s="20">
        <v>52</v>
      </c>
      <c r="B53" s="429" t="s">
        <v>417</v>
      </c>
      <c r="C53" s="34" t="s">
        <v>505</v>
      </c>
      <c r="J53" s="33">
        <v>0.78125</v>
      </c>
    </row>
    <row r="54" spans="1:12" x14ac:dyDescent="0.15">
      <c r="A54" s="20">
        <v>53</v>
      </c>
      <c r="B54" s="429" t="s">
        <v>417</v>
      </c>
      <c r="C54" s="34" t="s">
        <v>506</v>
      </c>
      <c r="J54" s="33">
        <v>0.79166666666666663</v>
      </c>
    </row>
    <row r="55" spans="1:12" x14ac:dyDescent="0.15">
      <c r="A55" s="20">
        <v>54</v>
      </c>
      <c r="B55" s="429" t="s">
        <v>431</v>
      </c>
      <c r="C55" s="144" t="s">
        <v>236</v>
      </c>
      <c r="J55" s="33">
        <v>0.80208333333333337</v>
      </c>
    </row>
    <row r="56" spans="1:12" x14ac:dyDescent="0.15">
      <c r="A56" s="20">
        <v>55</v>
      </c>
      <c r="B56" s="429" t="s">
        <v>431</v>
      </c>
      <c r="C56" s="144" t="s">
        <v>237</v>
      </c>
      <c r="J56" s="33">
        <v>0.8125</v>
      </c>
    </row>
    <row r="57" spans="1:12" x14ac:dyDescent="0.15">
      <c r="A57" s="20">
        <v>56</v>
      </c>
      <c r="B57" s="429" t="s">
        <v>431</v>
      </c>
      <c r="C57" s="34" t="s">
        <v>391</v>
      </c>
      <c r="J57" s="33">
        <v>0.82291666666666663</v>
      </c>
    </row>
    <row r="58" spans="1:12" x14ac:dyDescent="0.15">
      <c r="A58" s="20">
        <v>57</v>
      </c>
      <c r="B58" s="429" t="s">
        <v>431</v>
      </c>
      <c r="C58" s="34" t="s">
        <v>507</v>
      </c>
      <c r="J58" s="33">
        <v>0.83333333333333337</v>
      </c>
    </row>
    <row r="59" spans="1:12" x14ac:dyDescent="0.15">
      <c r="A59" s="20">
        <v>58</v>
      </c>
      <c r="B59" s="429" t="s">
        <v>431</v>
      </c>
      <c r="C59" s="144" t="s">
        <v>238</v>
      </c>
      <c r="J59" s="33">
        <v>0.84375</v>
      </c>
    </row>
    <row r="60" spans="1:12" x14ac:dyDescent="0.15">
      <c r="A60" s="20">
        <v>59</v>
      </c>
      <c r="B60" s="429" t="s">
        <v>431</v>
      </c>
      <c r="C60" s="34" t="s">
        <v>239</v>
      </c>
      <c r="J60" s="33">
        <v>0.85416666666666663</v>
      </c>
    </row>
    <row r="61" spans="1:12" x14ac:dyDescent="0.15">
      <c r="A61" s="20">
        <v>60</v>
      </c>
      <c r="B61" s="429" t="s">
        <v>431</v>
      </c>
      <c r="C61" s="144" t="s">
        <v>508</v>
      </c>
      <c r="J61" s="33">
        <v>0.86458333333333337</v>
      </c>
    </row>
    <row r="62" spans="1:12" x14ac:dyDescent="0.15">
      <c r="A62" s="20">
        <v>61</v>
      </c>
      <c r="B62" s="429" t="s">
        <v>431</v>
      </c>
      <c r="C62" s="34" t="s">
        <v>240</v>
      </c>
      <c r="J62" s="33">
        <v>0.875</v>
      </c>
    </row>
    <row r="63" spans="1:12" x14ac:dyDescent="0.15">
      <c r="A63" s="20">
        <v>62</v>
      </c>
      <c r="B63" s="429" t="s">
        <v>431</v>
      </c>
      <c r="C63" s="34" t="s">
        <v>241</v>
      </c>
      <c r="J63" s="33">
        <v>0.88541666666666663</v>
      </c>
    </row>
    <row r="64" spans="1:12" x14ac:dyDescent="0.15">
      <c r="A64" s="20">
        <v>63</v>
      </c>
      <c r="B64" s="429" t="s">
        <v>431</v>
      </c>
      <c r="C64" s="34" t="s">
        <v>288</v>
      </c>
      <c r="J64" s="33">
        <v>0.89583333333333337</v>
      </c>
    </row>
    <row r="65" spans="1:10" x14ac:dyDescent="0.15">
      <c r="A65" s="20">
        <v>64</v>
      </c>
      <c r="B65" s="429" t="s">
        <v>431</v>
      </c>
      <c r="C65" s="34" t="s">
        <v>289</v>
      </c>
      <c r="J65" s="33">
        <v>0.90625</v>
      </c>
    </row>
    <row r="66" spans="1:10" x14ac:dyDescent="0.15">
      <c r="A66" s="20">
        <v>65</v>
      </c>
      <c r="B66" s="429" t="s">
        <v>431</v>
      </c>
      <c r="C66" s="34" t="s">
        <v>242</v>
      </c>
      <c r="J66" s="33">
        <v>0.91666666666666663</v>
      </c>
    </row>
    <row r="67" spans="1:10" x14ac:dyDescent="0.15">
      <c r="A67" s="20">
        <v>66</v>
      </c>
      <c r="B67" s="429" t="s">
        <v>431</v>
      </c>
      <c r="C67" s="430" t="s">
        <v>564</v>
      </c>
      <c r="J67" s="33">
        <v>0.92708333333333337</v>
      </c>
    </row>
    <row r="68" spans="1:10" x14ac:dyDescent="0.15">
      <c r="A68" s="20">
        <v>67</v>
      </c>
      <c r="B68" s="429" t="s">
        <v>431</v>
      </c>
      <c r="C68" s="34" t="s">
        <v>290</v>
      </c>
      <c r="J68" s="33">
        <v>0.9375</v>
      </c>
    </row>
    <row r="69" spans="1:10" x14ac:dyDescent="0.15">
      <c r="A69" s="20">
        <v>68</v>
      </c>
      <c r="B69" s="429" t="s">
        <v>431</v>
      </c>
      <c r="C69" s="34" t="s">
        <v>291</v>
      </c>
      <c r="J69" s="33">
        <v>0.94791666666666663</v>
      </c>
    </row>
    <row r="70" spans="1:10" x14ac:dyDescent="0.15">
      <c r="A70" s="20">
        <v>69</v>
      </c>
      <c r="B70" s="429" t="s">
        <v>431</v>
      </c>
      <c r="C70" s="81" t="s">
        <v>392</v>
      </c>
      <c r="J70" s="33">
        <v>0.95833333333333337</v>
      </c>
    </row>
    <row r="71" spans="1:10" x14ac:dyDescent="0.15">
      <c r="A71" s="20">
        <v>70</v>
      </c>
      <c r="B71" s="429" t="s">
        <v>431</v>
      </c>
      <c r="C71" s="34" t="s">
        <v>509</v>
      </c>
      <c r="J71" s="33">
        <v>0.96875</v>
      </c>
    </row>
    <row r="72" spans="1:10" x14ac:dyDescent="0.15">
      <c r="A72" s="20">
        <v>71</v>
      </c>
      <c r="B72" s="432" t="s">
        <v>417</v>
      </c>
      <c r="C72" s="430" t="s">
        <v>565</v>
      </c>
      <c r="J72" s="33">
        <v>0.97916666666666663</v>
      </c>
    </row>
    <row r="73" spans="1:10" x14ac:dyDescent="0.15">
      <c r="A73" s="20">
        <v>72</v>
      </c>
      <c r="B73" s="429" t="s">
        <v>431</v>
      </c>
      <c r="C73" s="34" t="s">
        <v>243</v>
      </c>
      <c r="J73" s="33">
        <v>0.98958333333333337</v>
      </c>
    </row>
    <row r="74" spans="1:10" x14ac:dyDescent="0.15">
      <c r="A74" s="20">
        <v>73</v>
      </c>
      <c r="B74" s="431" t="s">
        <v>417</v>
      </c>
      <c r="C74" s="430" t="s">
        <v>566</v>
      </c>
      <c r="J74" s="33">
        <v>0</v>
      </c>
    </row>
    <row r="75" spans="1:10" x14ac:dyDescent="0.15">
      <c r="A75" s="20">
        <v>74</v>
      </c>
      <c r="B75" s="431" t="s">
        <v>417</v>
      </c>
      <c r="C75" s="430" t="s">
        <v>567</v>
      </c>
    </row>
    <row r="76" spans="1:10" x14ac:dyDescent="0.15">
      <c r="A76" s="20">
        <v>75</v>
      </c>
      <c r="B76" s="431" t="s">
        <v>417</v>
      </c>
      <c r="C76" s="430" t="s">
        <v>568</v>
      </c>
    </row>
    <row r="77" spans="1:10" x14ac:dyDescent="0.15">
      <c r="A77" s="20">
        <v>76</v>
      </c>
      <c r="B77" s="431" t="s">
        <v>417</v>
      </c>
      <c r="C77" s="430" t="s">
        <v>569</v>
      </c>
    </row>
    <row r="78" spans="1:10" x14ac:dyDescent="0.15">
      <c r="A78" s="20">
        <v>77</v>
      </c>
      <c r="B78" s="429" t="s">
        <v>417</v>
      </c>
      <c r="C78" s="34" t="s">
        <v>244</v>
      </c>
    </row>
    <row r="79" spans="1:10" x14ac:dyDescent="0.15">
      <c r="A79" s="20">
        <v>78</v>
      </c>
      <c r="B79" s="432" t="s">
        <v>417</v>
      </c>
      <c r="C79" s="430" t="s">
        <v>570</v>
      </c>
    </row>
    <row r="80" spans="1:10" x14ac:dyDescent="0.15">
      <c r="A80" s="20">
        <v>79</v>
      </c>
      <c r="B80" s="429" t="s">
        <v>417</v>
      </c>
      <c r="C80" s="34" t="s">
        <v>393</v>
      </c>
    </row>
    <row r="81" spans="1:3" x14ac:dyDescent="0.15">
      <c r="A81" s="20">
        <v>80</v>
      </c>
      <c r="B81" s="429" t="s">
        <v>417</v>
      </c>
      <c r="C81" s="34" t="s">
        <v>292</v>
      </c>
    </row>
    <row r="82" spans="1:3" x14ac:dyDescent="0.15">
      <c r="A82" s="20">
        <v>81</v>
      </c>
      <c r="B82" s="429" t="s">
        <v>417</v>
      </c>
      <c r="C82" s="34" t="s">
        <v>394</v>
      </c>
    </row>
    <row r="83" spans="1:3" x14ac:dyDescent="0.15">
      <c r="A83" s="20">
        <v>82</v>
      </c>
      <c r="B83" s="429" t="s">
        <v>417</v>
      </c>
      <c r="C83" s="34" t="s">
        <v>293</v>
      </c>
    </row>
    <row r="84" spans="1:3" x14ac:dyDescent="0.15">
      <c r="A84" s="20">
        <v>83</v>
      </c>
      <c r="B84" s="429" t="s">
        <v>417</v>
      </c>
      <c r="C84" s="81" t="s">
        <v>245</v>
      </c>
    </row>
    <row r="85" spans="1:3" x14ac:dyDescent="0.15">
      <c r="A85" s="20">
        <v>84</v>
      </c>
      <c r="B85" s="429" t="s">
        <v>417</v>
      </c>
      <c r="C85" s="430" t="s">
        <v>571</v>
      </c>
    </row>
    <row r="86" spans="1:3" x14ac:dyDescent="0.15">
      <c r="A86" s="20">
        <v>85</v>
      </c>
      <c r="B86" s="429" t="s">
        <v>431</v>
      </c>
      <c r="C86" s="81" t="s">
        <v>294</v>
      </c>
    </row>
    <row r="87" spans="1:3" x14ac:dyDescent="0.15">
      <c r="A87" s="20">
        <v>86</v>
      </c>
      <c r="B87" s="429" t="s">
        <v>431</v>
      </c>
      <c r="C87" s="34" t="s">
        <v>295</v>
      </c>
    </row>
    <row r="88" spans="1:3" x14ac:dyDescent="0.15">
      <c r="A88" s="20">
        <v>87</v>
      </c>
      <c r="B88" s="429" t="s">
        <v>431</v>
      </c>
      <c r="C88" s="34" t="s">
        <v>246</v>
      </c>
    </row>
    <row r="89" spans="1:3" x14ac:dyDescent="0.15">
      <c r="A89" s="20">
        <v>88</v>
      </c>
      <c r="B89" s="429" t="s">
        <v>431</v>
      </c>
      <c r="C89" s="81" t="s">
        <v>296</v>
      </c>
    </row>
    <row r="90" spans="1:3" x14ac:dyDescent="0.15">
      <c r="A90" s="20">
        <v>89</v>
      </c>
      <c r="B90" s="429" t="s">
        <v>416</v>
      </c>
      <c r="C90" s="34" t="s">
        <v>395</v>
      </c>
    </row>
    <row r="91" spans="1:3" x14ac:dyDescent="0.15">
      <c r="A91" s="20">
        <v>90</v>
      </c>
      <c r="B91" s="429" t="s">
        <v>431</v>
      </c>
      <c r="C91" s="34" t="s">
        <v>247</v>
      </c>
    </row>
    <row r="92" spans="1:3" x14ac:dyDescent="0.15">
      <c r="A92" s="20">
        <v>91</v>
      </c>
      <c r="B92" s="429" t="s">
        <v>431</v>
      </c>
      <c r="C92" s="34" t="s">
        <v>396</v>
      </c>
    </row>
    <row r="93" spans="1:3" x14ac:dyDescent="0.15">
      <c r="A93" s="20">
        <v>92</v>
      </c>
      <c r="B93" s="429" t="s">
        <v>431</v>
      </c>
      <c r="C93" s="75" t="s">
        <v>397</v>
      </c>
    </row>
    <row r="94" spans="1:3" x14ac:dyDescent="0.15">
      <c r="A94" s="20">
        <v>93</v>
      </c>
      <c r="B94" s="429" t="s">
        <v>431</v>
      </c>
      <c r="C94" s="34" t="s">
        <v>398</v>
      </c>
    </row>
    <row r="95" spans="1:3" x14ac:dyDescent="0.15">
      <c r="A95" s="20">
        <v>94</v>
      </c>
      <c r="B95" s="429" t="s">
        <v>431</v>
      </c>
      <c r="C95" s="34" t="s">
        <v>297</v>
      </c>
    </row>
    <row r="96" spans="1:3" x14ac:dyDescent="0.15">
      <c r="A96" s="20">
        <v>95</v>
      </c>
      <c r="B96" s="429" t="s">
        <v>416</v>
      </c>
      <c r="C96" s="34" t="s">
        <v>510</v>
      </c>
    </row>
    <row r="97" spans="1:3" x14ac:dyDescent="0.15">
      <c r="A97" s="20">
        <v>96</v>
      </c>
      <c r="B97" s="429" t="s">
        <v>416</v>
      </c>
      <c r="C97" s="34" t="s">
        <v>511</v>
      </c>
    </row>
    <row r="98" spans="1:3" x14ac:dyDescent="0.15">
      <c r="A98" s="20">
        <v>97</v>
      </c>
      <c r="B98" s="432" t="s">
        <v>417</v>
      </c>
      <c r="C98" s="430" t="s">
        <v>572</v>
      </c>
    </row>
    <row r="99" spans="1:3" x14ac:dyDescent="0.15">
      <c r="A99" s="20">
        <v>98</v>
      </c>
      <c r="B99" s="432" t="s">
        <v>417</v>
      </c>
      <c r="C99" s="430" t="s">
        <v>596</v>
      </c>
    </row>
    <row r="100" spans="1:3" x14ac:dyDescent="0.15">
      <c r="A100" s="20">
        <v>99</v>
      </c>
      <c r="B100" s="429" t="s">
        <v>417</v>
      </c>
      <c r="C100" s="34" t="s">
        <v>373</v>
      </c>
    </row>
    <row r="101" spans="1:3" x14ac:dyDescent="0.15">
      <c r="A101" s="20">
        <v>100</v>
      </c>
      <c r="B101" s="432" t="s">
        <v>417</v>
      </c>
      <c r="C101" s="430" t="s">
        <v>573</v>
      </c>
    </row>
    <row r="102" spans="1:3" x14ac:dyDescent="0.15">
      <c r="A102" s="20">
        <v>101</v>
      </c>
      <c r="B102" s="429" t="s">
        <v>417</v>
      </c>
      <c r="C102" s="34" t="s">
        <v>512</v>
      </c>
    </row>
    <row r="103" spans="1:3" x14ac:dyDescent="0.15">
      <c r="A103" s="20">
        <v>102</v>
      </c>
      <c r="B103" s="429" t="s">
        <v>416</v>
      </c>
      <c r="C103" s="34" t="s">
        <v>374</v>
      </c>
    </row>
    <row r="104" spans="1:3" x14ac:dyDescent="0.15">
      <c r="A104" s="20">
        <v>103</v>
      </c>
      <c r="B104" s="429" t="s">
        <v>417</v>
      </c>
      <c r="C104" s="34" t="s">
        <v>513</v>
      </c>
    </row>
    <row r="105" spans="1:3" x14ac:dyDescent="0.15">
      <c r="A105" s="20">
        <v>104</v>
      </c>
      <c r="B105" s="429" t="s">
        <v>416</v>
      </c>
      <c r="C105" s="34" t="s">
        <v>514</v>
      </c>
    </row>
    <row r="106" spans="1:3" x14ac:dyDescent="0.15">
      <c r="A106" s="20">
        <v>105</v>
      </c>
      <c r="B106" s="429" t="s">
        <v>417</v>
      </c>
      <c r="C106" s="34" t="s">
        <v>515</v>
      </c>
    </row>
    <row r="107" spans="1:3" x14ac:dyDescent="0.15">
      <c r="A107" s="20">
        <v>106</v>
      </c>
      <c r="B107" s="429" t="s">
        <v>416</v>
      </c>
      <c r="C107" s="34" t="s">
        <v>516</v>
      </c>
    </row>
    <row r="108" spans="1:3" x14ac:dyDescent="0.15">
      <c r="A108" s="20">
        <v>107</v>
      </c>
      <c r="B108" s="429" t="s">
        <v>416</v>
      </c>
      <c r="C108" s="34" t="s">
        <v>517</v>
      </c>
    </row>
    <row r="109" spans="1:3" x14ac:dyDescent="0.15">
      <c r="A109" s="20">
        <v>108</v>
      </c>
      <c r="B109" s="429" t="s">
        <v>417</v>
      </c>
      <c r="C109" s="34" t="s">
        <v>518</v>
      </c>
    </row>
    <row r="110" spans="1:3" x14ac:dyDescent="0.15">
      <c r="A110" s="20">
        <v>109</v>
      </c>
      <c r="B110" s="429" t="s">
        <v>417</v>
      </c>
      <c r="C110" s="34" t="s">
        <v>519</v>
      </c>
    </row>
    <row r="111" spans="1:3" x14ac:dyDescent="0.15">
      <c r="A111" s="20">
        <v>110</v>
      </c>
      <c r="B111" s="429" t="s">
        <v>431</v>
      </c>
      <c r="C111" s="34" t="s">
        <v>375</v>
      </c>
    </row>
    <row r="112" spans="1:3" x14ac:dyDescent="0.15">
      <c r="A112" s="20">
        <v>111</v>
      </c>
      <c r="B112" s="429" t="s">
        <v>417</v>
      </c>
      <c r="C112" s="34" t="s">
        <v>520</v>
      </c>
    </row>
    <row r="113" spans="1:3" x14ac:dyDescent="0.15">
      <c r="A113" s="20">
        <v>112</v>
      </c>
      <c r="B113" s="470" t="s">
        <v>498</v>
      </c>
      <c r="C113" s="34" t="s">
        <v>599</v>
      </c>
    </row>
    <row r="114" spans="1:3" x14ac:dyDescent="0.15">
      <c r="A114" s="20">
        <v>113</v>
      </c>
      <c r="B114" s="429" t="s">
        <v>417</v>
      </c>
      <c r="C114" s="34" t="s">
        <v>248</v>
      </c>
    </row>
    <row r="115" spans="1:3" x14ac:dyDescent="0.15">
      <c r="A115" s="20">
        <v>114</v>
      </c>
      <c r="B115" s="432" t="s">
        <v>417</v>
      </c>
      <c r="C115" s="430" t="s">
        <v>574</v>
      </c>
    </row>
    <row r="116" spans="1:3" x14ac:dyDescent="0.15">
      <c r="A116" s="20">
        <v>115</v>
      </c>
      <c r="B116" s="429" t="s">
        <v>431</v>
      </c>
      <c r="C116" s="34" t="s">
        <v>249</v>
      </c>
    </row>
    <row r="117" spans="1:3" x14ac:dyDescent="0.15">
      <c r="A117" s="20">
        <v>116</v>
      </c>
      <c r="B117" s="429" t="s">
        <v>417</v>
      </c>
      <c r="C117" s="34" t="s">
        <v>250</v>
      </c>
    </row>
    <row r="118" spans="1:3" x14ac:dyDescent="0.15">
      <c r="A118" s="20">
        <v>117</v>
      </c>
      <c r="B118" s="429" t="s">
        <v>431</v>
      </c>
      <c r="C118" s="34" t="s">
        <v>251</v>
      </c>
    </row>
    <row r="119" spans="1:3" x14ac:dyDescent="0.15">
      <c r="A119" s="20">
        <v>118</v>
      </c>
      <c r="B119" s="429" t="s">
        <v>417</v>
      </c>
      <c r="C119" s="34" t="s">
        <v>399</v>
      </c>
    </row>
    <row r="120" spans="1:3" x14ac:dyDescent="0.15">
      <c r="A120" s="20">
        <v>119</v>
      </c>
      <c r="B120" s="429" t="s">
        <v>417</v>
      </c>
      <c r="C120" s="34" t="s">
        <v>252</v>
      </c>
    </row>
    <row r="121" spans="1:3" x14ac:dyDescent="0.15">
      <c r="A121" s="20">
        <v>120</v>
      </c>
      <c r="B121" s="429" t="s">
        <v>417</v>
      </c>
      <c r="C121" s="34" t="s">
        <v>253</v>
      </c>
    </row>
    <row r="122" spans="1:3" x14ac:dyDescent="0.15">
      <c r="A122" s="20">
        <v>121</v>
      </c>
      <c r="B122" s="429" t="s">
        <v>417</v>
      </c>
      <c r="C122" s="34" t="s">
        <v>298</v>
      </c>
    </row>
    <row r="123" spans="1:3" x14ac:dyDescent="0.15">
      <c r="A123" s="20">
        <v>122</v>
      </c>
      <c r="B123" s="429" t="s">
        <v>431</v>
      </c>
      <c r="C123" s="34" t="s">
        <v>254</v>
      </c>
    </row>
    <row r="124" spans="1:3" x14ac:dyDescent="0.15">
      <c r="A124" s="20">
        <v>123</v>
      </c>
      <c r="B124" s="429" t="s">
        <v>417</v>
      </c>
      <c r="C124" s="34" t="s">
        <v>521</v>
      </c>
    </row>
    <row r="125" spans="1:3" x14ac:dyDescent="0.15">
      <c r="A125" s="20">
        <v>124</v>
      </c>
      <c r="B125" s="429" t="s">
        <v>431</v>
      </c>
      <c r="C125" s="34" t="s">
        <v>255</v>
      </c>
    </row>
    <row r="126" spans="1:3" x14ac:dyDescent="0.15">
      <c r="A126" s="20">
        <v>125</v>
      </c>
      <c r="B126" s="432" t="s">
        <v>417</v>
      </c>
      <c r="C126" s="430" t="s">
        <v>575</v>
      </c>
    </row>
    <row r="127" spans="1:3" x14ac:dyDescent="0.15">
      <c r="A127" s="20">
        <v>126</v>
      </c>
      <c r="B127" s="429" t="s">
        <v>417</v>
      </c>
      <c r="C127" s="34" t="s">
        <v>376</v>
      </c>
    </row>
    <row r="128" spans="1:3" x14ac:dyDescent="0.15">
      <c r="A128" s="20">
        <v>127</v>
      </c>
      <c r="B128" s="429" t="s">
        <v>431</v>
      </c>
      <c r="C128" s="34" t="s">
        <v>256</v>
      </c>
    </row>
    <row r="129" spans="1:3" x14ac:dyDescent="0.15">
      <c r="A129" s="20">
        <v>128</v>
      </c>
      <c r="B129" s="429" t="s">
        <v>431</v>
      </c>
      <c r="C129" s="34" t="s">
        <v>257</v>
      </c>
    </row>
    <row r="130" spans="1:3" x14ac:dyDescent="0.15">
      <c r="A130" s="20">
        <v>129</v>
      </c>
      <c r="B130" s="429" t="s">
        <v>431</v>
      </c>
      <c r="C130" s="34" t="s">
        <v>258</v>
      </c>
    </row>
    <row r="131" spans="1:3" x14ac:dyDescent="0.15">
      <c r="A131" s="20">
        <v>130</v>
      </c>
      <c r="B131" s="429" t="s">
        <v>431</v>
      </c>
      <c r="C131" s="34" t="s">
        <v>299</v>
      </c>
    </row>
    <row r="132" spans="1:3" x14ac:dyDescent="0.15">
      <c r="A132" s="20">
        <v>131</v>
      </c>
      <c r="B132" s="429" t="s">
        <v>417</v>
      </c>
      <c r="C132" s="34" t="s">
        <v>522</v>
      </c>
    </row>
    <row r="133" spans="1:3" x14ac:dyDescent="0.15">
      <c r="A133" s="20">
        <v>132</v>
      </c>
      <c r="B133" s="429" t="s">
        <v>417</v>
      </c>
      <c r="C133" s="34" t="s">
        <v>259</v>
      </c>
    </row>
    <row r="134" spans="1:3" x14ac:dyDescent="0.15">
      <c r="A134" s="20">
        <v>133</v>
      </c>
      <c r="B134" s="429" t="s">
        <v>417</v>
      </c>
      <c r="C134" s="34" t="s">
        <v>300</v>
      </c>
    </row>
    <row r="135" spans="1:3" x14ac:dyDescent="0.15">
      <c r="A135" s="20">
        <v>134</v>
      </c>
      <c r="B135" s="429" t="s">
        <v>431</v>
      </c>
      <c r="C135" s="34" t="s">
        <v>260</v>
      </c>
    </row>
    <row r="136" spans="1:3" x14ac:dyDescent="0.15">
      <c r="A136" s="20">
        <v>135</v>
      </c>
      <c r="B136" s="429" t="s">
        <v>417</v>
      </c>
      <c r="C136" s="34" t="s">
        <v>261</v>
      </c>
    </row>
    <row r="137" spans="1:3" x14ac:dyDescent="0.15">
      <c r="A137" s="20">
        <v>136</v>
      </c>
      <c r="B137" s="429" t="s">
        <v>417</v>
      </c>
      <c r="C137" s="34" t="s">
        <v>262</v>
      </c>
    </row>
    <row r="138" spans="1:3" x14ac:dyDescent="0.15">
      <c r="A138" s="20">
        <v>137</v>
      </c>
      <c r="B138" s="429" t="s">
        <v>417</v>
      </c>
      <c r="C138" s="34" t="s">
        <v>301</v>
      </c>
    </row>
    <row r="139" spans="1:3" x14ac:dyDescent="0.15">
      <c r="A139" s="20">
        <v>138</v>
      </c>
      <c r="B139" s="429" t="s">
        <v>417</v>
      </c>
      <c r="C139" s="34" t="s">
        <v>377</v>
      </c>
    </row>
    <row r="140" spans="1:3" x14ac:dyDescent="0.15">
      <c r="A140" s="20">
        <v>139</v>
      </c>
      <c r="B140" s="429" t="s">
        <v>417</v>
      </c>
      <c r="C140" s="34" t="s">
        <v>523</v>
      </c>
    </row>
    <row r="141" spans="1:3" x14ac:dyDescent="0.15">
      <c r="A141" s="20">
        <v>140</v>
      </c>
      <c r="B141" s="429" t="s">
        <v>417</v>
      </c>
      <c r="C141" s="34" t="s">
        <v>400</v>
      </c>
    </row>
    <row r="142" spans="1:3" x14ac:dyDescent="0.15">
      <c r="A142" s="20">
        <v>141</v>
      </c>
      <c r="B142" s="432" t="s">
        <v>431</v>
      </c>
      <c r="C142" s="430" t="s">
        <v>576</v>
      </c>
    </row>
    <row r="143" spans="1:3" x14ac:dyDescent="0.15">
      <c r="A143" s="20">
        <v>142</v>
      </c>
      <c r="B143" s="432" t="s">
        <v>431</v>
      </c>
      <c r="C143" s="430" t="s">
        <v>577</v>
      </c>
    </row>
    <row r="144" spans="1:3" x14ac:dyDescent="0.15">
      <c r="A144" s="20">
        <v>143</v>
      </c>
      <c r="B144" s="429" t="s">
        <v>417</v>
      </c>
      <c r="C144" s="34" t="s">
        <v>378</v>
      </c>
    </row>
    <row r="145" spans="1:3" x14ac:dyDescent="0.15">
      <c r="A145" s="20">
        <v>144</v>
      </c>
      <c r="B145" s="470" t="s">
        <v>417</v>
      </c>
      <c r="C145" s="34" t="s">
        <v>600</v>
      </c>
    </row>
    <row r="146" spans="1:3" x14ac:dyDescent="0.15">
      <c r="A146" s="20">
        <v>145</v>
      </c>
      <c r="B146" s="470" t="s">
        <v>417</v>
      </c>
      <c r="C146" s="34" t="s">
        <v>601</v>
      </c>
    </row>
    <row r="147" spans="1:3" x14ac:dyDescent="0.15">
      <c r="A147" s="20">
        <v>146</v>
      </c>
      <c r="B147" s="429" t="s">
        <v>417</v>
      </c>
      <c r="C147" s="34" t="s">
        <v>524</v>
      </c>
    </row>
    <row r="148" spans="1:3" x14ac:dyDescent="0.15">
      <c r="A148" s="20">
        <v>147</v>
      </c>
      <c r="B148" s="429" t="s">
        <v>417</v>
      </c>
      <c r="C148" s="34" t="s">
        <v>263</v>
      </c>
    </row>
    <row r="149" spans="1:3" x14ac:dyDescent="0.15">
      <c r="A149" s="20">
        <v>148</v>
      </c>
      <c r="B149" s="432" t="s">
        <v>431</v>
      </c>
      <c r="C149" s="430" t="s">
        <v>578</v>
      </c>
    </row>
    <row r="150" spans="1:3" x14ac:dyDescent="0.15">
      <c r="A150" s="20">
        <v>149</v>
      </c>
      <c r="B150" s="429" t="s">
        <v>525</v>
      </c>
      <c r="C150" s="34" t="s">
        <v>526</v>
      </c>
    </row>
    <row r="151" spans="1:3" x14ac:dyDescent="0.15">
      <c r="A151" s="20">
        <v>150</v>
      </c>
      <c r="B151" s="432" t="s">
        <v>417</v>
      </c>
      <c r="C151" s="430" t="s">
        <v>579</v>
      </c>
    </row>
    <row r="152" spans="1:3" x14ac:dyDescent="0.15">
      <c r="A152" s="20">
        <v>151</v>
      </c>
      <c r="B152" s="429" t="s">
        <v>417</v>
      </c>
      <c r="C152" s="34" t="s">
        <v>379</v>
      </c>
    </row>
    <row r="153" spans="1:3" x14ac:dyDescent="0.15">
      <c r="A153" s="20">
        <v>152</v>
      </c>
      <c r="C153" s="34" t="s">
        <v>265</v>
      </c>
    </row>
  </sheetData>
  <sortState xmlns:xlrd2="http://schemas.microsoft.com/office/spreadsheetml/2017/richdata2" ref="L3:L85">
    <sortCondition ref="L3:L85"/>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B15" sqref="B15"/>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5" customWidth="1"/>
    <col min="6" max="9" width="11.5" style="99" customWidth="1"/>
    <col min="10" max="10" width="38.33203125" style="99" customWidth="1"/>
    <col min="11" max="12" width="11.5" style="195" hidden="1" customWidth="1"/>
    <col min="13" max="13" width="41.6640625" style="99" hidden="1" customWidth="1"/>
    <col min="14" max="14" width="15.83203125" style="191"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77" t="s">
        <v>276</v>
      </c>
      <c r="B1" s="477"/>
      <c r="C1" s="477"/>
      <c r="D1" s="477"/>
      <c r="J1" s="100" t="s">
        <v>190</v>
      </c>
      <c r="M1" s="125"/>
      <c r="N1" s="270"/>
    </row>
    <row r="2" spans="1:26" ht="4" customHeight="1" x14ac:dyDescent="0.15">
      <c r="A2" s="108"/>
      <c r="B2" s="112"/>
      <c r="C2" s="108"/>
      <c r="D2" s="108"/>
      <c r="J2" s="88"/>
    </row>
    <row r="3" spans="1:26" ht="17" customHeight="1" x14ac:dyDescent="0.15">
      <c r="A3" s="113" t="s">
        <v>203</v>
      </c>
      <c r="B3" s="384" t="s">
        <v>409</v>
      </c>
      <c r="C3" s="108"/>
      <c r="D3" s="108"/>
      <c r="E3" s="186"/>
      <c r="J3" s="88" t="s">
        <v>312</v>
      </c>
    </row>
    <row r="4" spans="1:26" ht="4" customHeight="1" x14ac:dyDescent="0.15">
      <c r="A4" s="85"/>
      <c r="B4" s="86"/>
      <c r="C4" s="108"/>
      <c r="D4" s="108"/>
      <c r="J4" s="88"/>
      <c r="T4" s="117"/>
      <c r="U4" s="117"/>
      <c r="V4" s="117"/>
      <c r="W4" s="117"/>
      <c r="X4" s="115"/>
      <c r="Y4" s="115"/>
      <c r="Z4" s="115"/>
    </row>
    <row r="5" spans="1:26" x14ac:dyDescent="0.15">
      <c r="A5" s="87" t="s">
        <v>205</v>
      </c>
      <c r="B5" s="385" t="s">
        <v>537</v>
      </c>
      <c r="C5" s="109"/>
      <c r="D5" s="109"/>
      <c r="E5" s="186"/>
      <c r="F5" s="476" t="s">
        <v>163</v>
      </c>
      <c r="G5" s="476"/>
      <c r="H5" s="476" t="s">
        <v>28</v>
      </c>
      <c r="I5" s="476"/>
      <c r="J5" s="88" t="s">
        <v>313</v>
      </c>
      <c r="M5" s="105"/>
      <c r="N5" s="192"/>
      <c r="O5" s="99" t="s">
        <v>183</v>
      </c>
      <c r="P5" s="139" t="s">
        <v>184</v>
      </c>
      <c r="T5" s="119" t="s">
        <v>178</v>
      </c>
      <c r="U5" s="117" t="s">
        <v>361</v>
      </c>
      <c r="V5" s="120" t="s">
        <v>171</v>
      </c>
      <c r="W5" s="123" t="s">
        <v>527</v>
      </c>
      <c r="X5" s="116"/>
      <c r="Y5" s="117"/>
      <c r="Z5" s="118"/>
    </row>
    <row r="6" spans="1:26" ht="4.5" customHeight="1" x14ac:dyDescent="0.15">
      <c r="A6" s="85"/>
      <c r="B6" s="89"/>
      <c r="C6" s="109"/>
      <c r="D6" s="109"/>
      <c r="J6" s="88"/>
      <c r="M6" s="105"/>
      <c r="N6" s="192"/>
      <c r="T6" s="117"/>
      <c r="U6" s="117"/>
      <c r="V6" s="117"/>
      <c r="W6" s="117"/>
      <c r="X6" s="115"/>
      <c r="Y6" s="115"/>
      <c r="Z6" s="115"/>
    </row>
    <row r="7" spans="1:26" x14ac:dyDescent="0.15">
      <c r="A7" s="87" t="s">
        <v>191</v>
      </c>
      <c r="B7" s="84" t="s">
        <v>540</v>
      </c>
      <c r="C7" s="109"/>
      <c r="D7" s="109"/>
      <c r="F7" s="99" t="s">
        <v>57</v>
      </c>
      <c r="G7" s="99" t="s">
        <v>87</v>
      </c>
      <c r="H7" s="99" t="s">
        <v>57</v>
      </c>
      <c r="I7" s="99" t="s">
        <v>87</v>
      </c>
      <c r="J7" s="476" t="s">
        <v>204</v>
      </c>
      <c r="M7" s="105"/>
      <c r="N7" s="192"/>
      <c r="O7" s="99" t="s">
        <v>268</v>
      </c>
      <c r="P7" s="99" t="s">
        <v>270</v>
      </c>
      <c r="T7" s="124" t="s">
        <v>179</v>
      </c>
      <c r="U7" s="117" t="s">
        <v>362</v>
      </c>
      <c r="V7" s="120" t="s">
        <v>171</v>
      </c>
      <c r="W7" s="121" t="s">
        <v>528</v>
      </c>
      <c r="X7" s="115"/>
      <c r="Y7" s="115"/>
      <c r="Z7" s="115"/>
    </row>
    <row r="8" spans="1:26" ht="4.5" customHeight="1" x14ac:dyDescent="0.15">
      <c r="A8" s="85"/>
      <c r="B8" s="89"/>
      <c r="C8" s="109"/>
      <c r="D8" s="107"/>
      <c r="J8" s="476"/>
      <c r="M8" s="105"/>
      <c r="N8" s="192"/>
      <c r="T8" s="131"/>
      <c r="X8" s="115"/>
      <c r="Y8" s="115"/>
      <c r="Z8" s="115"/>
    </row>
    <row r="9" spans="1:26" x14ac:dyDescent="0.15">
      <c r="A9" s="87" t="s">
        <v>33</v>
      </c>
      <c r="B9" s="168">
        <f>INDEX(Events!A2:A16,MATCH(B7,Events!D2:D16,0))</f>
        <v>43901</v>
      </c>
      <c r="C9" s="109" t="s">
        <v>106</v>
      </c>
      <c r="D9" s="179">
        <f>INDEX(Events!B2:B16,MATCH(B7,Events!D2:D16,0))</f>
        <v>43905</v>
      </c>
      <c r="E9" s="186"/>
      <c r="F9" s="99">
        <v>120</v>
      </c>
      <c r="G9" s="99">
        <v>130</v>
      </c>
      <c r="H9" s="99">
        <v>12</v>
      </c>
      <c r="I9" s="99">
        <v>13</v>
      </c>
      <c r="J9" s="269" t="s">
        <v>350</v>
      </c>
      <c r="M9" s="105"/>
      <c r="N9" s="192"/>
      <c r="O9" s="99" t="s">
        <v>201</v>
      </c>
      <c r="P9" s="99" t="s">
        <v>271</v>
      </c>
      <c r="T9" s="131" t="s">
        <v>206</v>
      </c>
      <c r="U9" s="88" t="s">
        <v>360</v>
      </c>
      <c r="V9" s="120" t="s">
        <v>171</v>
      </c>
      <c r="W9" s="130" t="s">
        <v>529</v>
      </c>
      <c r="X9" s="115"/>
      <c r="Y9" s="115"/>
      <c r="Z9" s="115"/>
    </row>
    <row r="10" spans="1:26" ht="4.5" customHeight="1" x14ac:dyDescent="0.15">
      <c r="A10" s="85"/>
      <c r="B10" s="89"/>
      <c r="C10" s="109"/>
      <c r="D10" s="107"/>
      <c r="J10" s="269"/>
      <c r="M10" s="105"/>
      <c r="N10" s="192"/>
      <c r="O10" s="102"/>
      <c r="X10" s="115"/>
      <c r="Y10" s="115"/>
      <c r="Z10" s="115"/>
    </row>
    <row r="11" spans="1:26" x14ac:dyDescent="0.15">
      <c r="A11" s="87" t="s">
        <v>34</v>
      </c>
      <c r="B11" s="169">
        <f>B9-30</f>
        <v>43871</v>
      </c>
      <c r="C11" s="109"/>
      <c r="D11" s="109"/>
      <c r="E11" s="186"/>
      <c r="F11" s="99">
        <v>120</v>
      </c>
      <c r="G11" s="99">
        <v>130</v>
      </c>
      <c r="H11" s="99">
        <v>12</v>
      </c>
      <c r="I11" s="99">
        <v>13</v>
      </c>
      <c r="J11" s="269" t="s">
        <v>336</v>
      </c>
      <c r="M11" s="88"/>
      <c r="N11" s="193"/>
      <c r="O11" s="103"/>
      <c r="P11" s="99" t="s">
        <v>272</v>
      </c>
      <c r="T11" s="131" t="s">
        <v>305</v>
      </c>
      <c r="U11" s="88" t="s">
        <v>363</v>
      </c>
      <c r="V11" s="120" t="s">
        <v>171</v>
      </c>
      <c r="W11" s="130" t="s">
        <v>530</v>
      </c>
      <c r="X11" s="115"/>
      <c r="Y11" s="115"/>
      <c r="Z11" s="115"/>
    </row>
    <row r="12" spans="1:26" ht="4.5" customHeight="1" x14ac:dyDescent="0.15">
      <c r="A12" s="85"/>
      <c r="B12" s="89"/>
      <c r="C12" s="109"/>
      <c r="D12" s="109"/>
      <c r="J12" s="88"/>
      <c r="M12" s="88"/>
      <c r="N12" s="193"/>
      <c r="O12" s="102"/>
      <c r="T12" s="131"/>
    </row>
    <row r="13" spans="1:26" x14ac:dyDescent="0.15">
      <c r="A13" s="87" t="s">
        <v>36</v>
      </c>
      <c r="B13" s="169">
        <f>B11+7</f>
        <v>43878</v>
      </c>
      <c r="C13" s="109"/>
      <c r="D13" s="109"/>
      <c r="E13" s="186"/>
      <c r="F13" s="99">
        <v>140</v>
      </c>
      <c r="G13" s="99">
        <v>150</v>
      </c>
      <c r="H13" s="99">
        <v>14</v>
      </c>
      <c r="I13" s="99">
        <v>15</v>
      </c>
      <c r="J13" s="88" t="s">
        <v>337</v>
      </c>
      <c r="M13" s="105"/>
      <c r="N13" s="192"/>
      <c r="O13" s="102"/>
      <c r="P13" s="99" t="s">
        <v>273</v>
      </c>
      <c r="Q13" s="103"/>
      <c r="T13" s="131" t="s">
        <v>306</v>
      </c>
      <c r="U13" s="88" t="s">
        <v>364</v>
      </c>
      <c r="V13" s="120" t="s">
        <v>171</v>
      </c>
      <c r="W13" s="130" t="s">
        <v>531</v>
      </c>
    </row>
    <row r="14" spans="1:26" ht="4.5" customHeight="1" x14ac:dyDescent="0.15">
      <c r="A14" s="85"/>
      <c r="B14" s="89"/>
      <c r="C14" s="109"/>
      <c r="D14" s="109"/>
      <c r="M14" s="105"/>
      <c r="N14" s="192"/>
      <c r="O14" s="102"/>
      <c r="T14" s="131"/>
    </row>
    <row r="15" spans="1:26" x14ac:dyDescent="0.15">
      <c r="A15" s="87" t="s">
        <v>48</v>
      </c>
      <c r="B15" s="90" t="s">
        <v>588</v>
      </c>
      <c r="C15" s="109"/>
      <c r="D15" s="109"/>
      <c r="E15" s="186"/>
      <c r="F15" s="99">
        <v>140</v>
      </c>
      <c r="G15" s="99">
        <v>150</v>
      </c>
      <c r="H15" s="99">
        <v>14</v>
      </c>
      <c r="I15" s="99">
        <v>15</v>
      </c>
      <c r="J15" s="88" t="s">
        <v>538</v>
      </c>
      <c r="M15" s="105"/>
      <c r="N15" s="192"/>
      <c r="O15" s="102"/>
      <c r="P15" s="99" t="s">
        <v>539</v>
      </c>
      <c r="T15" s="131" t="s">
        <v>311</v>
      </c>
      <c r="U15" s="88" t="s">
        <v>365</v>
      </c>
      <c r="V15" s="120" t="s">
        <v>171</v>
      </c>
      <c r="W15" s="130" t="s">
        <v>532</v>
      </c>
    </row>
    <row r="16" spans="1:26" ht="4.5" customHeight="1" x14ac:dyDescent="0.15">
      <c r="A16" s="85"/>
      <c r="B16" s="89"/>
      <c r="C16" s="109"/>
      <c r="D16" s="109"/>
      <c r="M16" s="105"/>
      <c r="N16" s="192"/>
      <c r="O16" s="102"/>
      <c r="T16" s="131"/>
    </row>
    <row r="17" spans="1:23" x14ac:dyDescent="0.15">
      <c r="A17" s="87" t="s">
        <v>37</v>
      </c>
      <c r="B17" s="168" t="str">
        <f>INDEX(U5:U94,MATCH(B15,T5:T94,0))</f>
        <v>0021624443582</v>
      </c>
      <c r="C17" s="109"/>
      <c r="D17" s="109"/>
      <c r="E17" s="186"/>
      <c r="J17" s="88" t="s">
        <v>344</v>
      </c>
      <c r="M17" s="105"/>
      <c r="N17" s="192"/>
      <c r="O17" s="102"/>
      <c r="P17" s="99" t="s">
        <v>274</v>
      </c>
      <c r="T17" s="131" t="s">
        <v>353</v>
      </c>
      <c r="U17" s="88" t="s">
        <v>366</v>
      </c>
      <c r="V17" s="120" t="s">
        <v>171</v>
      </c>
      <c r="W17" s="130" t="s">
        <v>533</v>
      </c>
    </row>
    <row r="18" spans="1:23" ht="4.5" customHeight="1" x14ac:dyDescent="0.15">
      <c r="A18" s="85"/>
      <c r="B18" s="89"/>
      <c r="C18" s="109"/>
      <c r="D18" s="109"/>
      <c r="M18" s="105"/>
      <c r="N18" s="192"/>
      <c r="O18" s="102"/>
    </row>
    <row r="19" spans="1:23" x14ac:dyDescent="0.15">
      <c r="A19" s="87" t="s">
        <v>38</v>
      </c>
      <c r="B19" s="168" t="str">
        <f>INDEX(V5:V94,MATCH(B15,T5:T94,0))</f>
        <v>no Fax</v>
      </c>
      <c r="C19" s="109"/>
      <c r="D19" s="109"/>
      <c r="E19" s="186"/>
      <c r="M19" s="105"/>
      <c r="N19" s="192"/>
      <c r="O19" s="102"/>
      <c r="P19" s="99" t="s">
        <v>275</v>
      </c>
      <c r="T19" s="131" t="s">
        <v>354</v>
      </c>
      <c r="U19" s="88" t="s">
        <v>367</v>
      </c>
      <c r="V19" s="120" t="s">
        <v>171</v>
      </c>
      <c r="W19" s="130" t="s">
        <v>594</v>
      </c>
    </row>
    <row r="20" spans="1:23" ht="4.5" customHeight="1" x14ac:dyDescent="0.15">
      <c r="A20" s="85"/>
      <c r="B20" s="89"/>
      <c r="C20" s="109"/>
      <c r="D20" s="109"/>
      <c r="M20" s="105"/>
      <c r="N20" s="192"/>
      <c r="O20" s="102"/>
      <c r="T20" s="131"/>
    </row>
    <row r="21" spans="1:23" x14ac:dyDescent="0.15">
      <c r="A21" s="87" t="s">
        <v>39</v>
      </c>
      <c r="B21" s="170" t="str">
        <f>INDEX(W5:W94,MATCH(B15,T5:T94,0))</f>
        <v>benahmedmaher@hotmail.fr</v>
      </c>
      <c r="C21" s="109"/>
      <c r="D21" s="109"/>
      <c r="E21" s="186"/>
      <c r="J21" s="99" t="s">
        <v>543</v>
      </c>
      <c r="M21" s="105"/>
      <c r="N21" s="193"/>
      <c r="O21" s="102"/>
      <c r="T21" s="131" t="s">
        <v>355</v>
      </c>
      <c r="U21" s="88" t="s">
        <v>368</v>
      </c>
      <c r="V21" s="120" t="s">
        <v>171</v>
      </c>
      <c r="W21" s="130" t="s">
        <v>534</v>
      </c>
    </row>
    <row r="22" spans="1:23" ht="11" customHeight="1" x14ac:dyDescent="0.15">
      <c r="A22" s="85"/>
      <c r="B22" s="89"/>
      <c r="C22" s="109"/>
      <c r="D22" s="109"/>
      <c r="J22" s="99" t="s">
        <v>544</v>
      </c>
      <c r="M22" s="105"/>
      <c r="N22" s="192"/>
      <c r="O22" s="102"/>
      <c r="T22" s="131"/>
    </row>
    <row r="23" spans="1:23" x14ac:dyDescent="0.15">
      <c r="A23" s="87" t="s">
        <v>43</v>
      </c>
      <c r="B23" s="169" t="str">
        <f>Prospectus!E8</f>
        <v>Oman Table Tennis Federation 
Oman Table Tennis Federation</v>
      </c>
      <c r="C23" s="109"/>
      <c r="D23" s="109"/>
      <c r="E23" s="186"/>
      <c r="M23" s="105"/>
      <c r="N23" s="192"/>
      <c r="O23" s="102"/>
      <c r="T23" s="131" t="s">
        <v>356</v>
      </c>
      <c r="U23" s="88" t="s">
        <v>369</v>
      </c>
      <c r="V23" s="120" t="s">
        <v>171</v>
      </c>
      <c r="W23" s="130" t="s">
        <v>535</v>
      </c>
    </row>
    <row r="24" spans="1:23" ht="4.5" customHeight="1" x14ac:dyDescent="0.15">
      <c r="A24" s="85"/>
      <c r="B24" s="89"/>
      <c r="C24" s="109"/>
      <c r="D24" s="109"/>
      <c r="M24" s="105"/>
      <c r="N24" s="192"/>
      <c r="O24" s="102"/>
      <c r="T24" s="122"/>
    </row>
    <row r="25" spans="1:23" x14ac:dyDescent="0.15">
      <c r="A25" s="87" t="s">
        <v>40</v>
      </c>
      <c r="B25" s="169" t="str">
        <f>Prospectus!E11</f>
        <v>00968 711779977</v>
      </c>
      <c r="C25" s="109"/>
      <c r="D25" s="109"/>
      <c r="E25" s="186"/>
      <c r="M25" s="105"/>
      <c r="N25" s="192"/>
      <c r="O25" s="102"/>
      <c r="T25" s="131" t="s">
        <v>591</v>
      </c>
      <c r="U25" s="88" t="s">
        <v>370</v>
      </c>
      <c r="V25" s="120" t="s">
        <v>171</v>
      </c>
      <c r="W25" s="130" t="s">
        <v>357</v>
      </c>
    </row>
    <row r="26" spans="1:23" ht="4.5" customHeight="1" x14ac:dyDescent="0.15">
      <c r="A26" s="85"/>
      <c r="B26" s="89"/>
      <c r="C26" s="109"/>
      <c r="D26" s="109"/>
      <c r="M26" s="105"/>
      <c r="N26" s="192"/>
      <c r="O26" s="102"/>
      <c r="T26" s="122"/>
    </row>
    <row r="27" spans="1:23" x14ac:dyDescent="0.15">
      <c r="A27" s="87" t="s">
        <v>41</v>
      </c>
      <c r="B27" s="169" t="str">
        <f>Prospectus!E12</f>
        <v>No Fax</v>
      </c>
      <c r="C27" s="109"/>
      <c r="D27" s="109"/>
      <c r="E27" s="186"/>
      <c r="M27" s="105"/>
      <c r="N27" s="192"/>
      <c r="O27" s="102"/>
      <c r="T27" s="131" t="s">
        <v>358</v>
      </c>
      <c r="U27" s="88" t="s">
        <v>371</v>
      </c>
      <c r="V27" s="120" t="s">
        <v>171</v>
      </c>
      <c r="W27" s="130" t="s">
        <v>359</v>
      </c>
    </row>
    <row r="28" spans="1:23" ht="4.5" customHeight="1" x14ac:dyDescent="0.15">
      <c r="A28" s="85"/>
      <c r="B28" s="89"/>
      <c r="C28" s="109"/>
      <c r="D28" s="109"/>
      <c r="M28" s="105"/>
      <c r="N28" s="192"/>
      <c r="O28" s="102"/>
      <c r="T28" s="122"/>
    </row>
    <row r="29" spans="1:23" x14ac:dyDescent="0.15">
      <c r="A29" s="87" t="s">
        <v>42</v>
      </c>
      <c r="B29" s="171" t="str">
        <f>Prospectus!E13</f>
        <v>omanttco@gmail.com</v>
      </c>
      <c r="C29" s="109"/>
      <c r="D29" s="109"/>
      <c r="E29" s="186"/>
      <c r="M29" s="105"/>
      <c r="N29" s="192"/>
      <c r="O29" s="102"/>
      <c r="T29" s="131" t="s">
        <v>582</v>
      </c>
      <c r="U29" s="106" t="s">
        <v>584</v>
      </c>
      <c r="V29" s="120" t="s">
        <v>171</v>
      </c>
      <c r="W29" s="130" t="s">
        <v>583</v>
      </c>
    </row>
    <row r="30" spans="1:23" ht="4.5" customHeight="1" x14ac:dyDescent="0.15">
      <c r="A30" s="85"/>
      <c r="B30" s="89"/>
      <c r="C30" s="109"/>
      <c r="D30" s="109"/>
      <c r="M30" s="105"/>
      <c r="N30" s="192"/>
      <c r="O30" s="102"/>
      <c r="T30" s="122"/>
    </row>
    <row r="31" spans="1:23" x14ac:dyDescent="0.15">
      <c r="A31" s="87" t="s">
        <v>35</v>
      </c>
      <c r="B31" s="169">
        <f>Prospectus!G161</f>
        <v>0</v>
      </c>
      <c r="C31" s="109"/>
      <c r="D31" s="109"/>
      <c r="E31" s="186"/>
      <c r="M31" s="105"/>
      <c r="N31" s="192"/>
      <c r="O31" s="102"/>
      <c r="T31" s="439" t="s">
        <v>585</v>
      </c>
      <c r="U31" s="438" t="s">
        <v>586</v>
      </c>
      <c r="V31" s="120" t="s">
        <v>171</v>
      </c>
      <c r="W31" s="130" t="s">
        <v>587</v>
      </c>
    </row>
    <row r="32" spans="1:23" ht="4.5" customHeight="1" x14ac:dyDescent="0.15">
      <c r="A32" s="85"/>
      <c r="B32" s="89"/>
      <c r="C32" s="109"/>
      <c r="D32" s="109"/>
      <c r="M32" s="105"/>
      <c r="N32" s="192"/>
      <c r="O32" s="102"/>
      <c r="T32" s="434"/>
      <c r="U32" s="435"/>
      <c r="V32" s="435"/>
      <c r="W32" s="435"/>
    </row>
    <row r="33" spans="1:23" x14ac:dyDescent="0.15">
      <c r="A33" s="87" t="s">
        <v>44</v>
      </c>
      <c r="B33" s="169">
        <f>Prospectus!G165</f>
        <v>43886</v>
      </c>
      <c r="C33" s="109"/>
      <c r="D33" s="109"/>
      <c r="E33" s="186"/>
      <c r="M33" s="105"/>
      <c r="N33" s="192"/>
      <c r="O33" s="102"/>
      <c r="R33" s="103"/>
      <c r="T33" s="439" t="s">
        <v>588</v>
      </c>
      <c r="U33" s="440" t="s">
        <v>589</v>
      </c>
      <c r="V33" s="120" t="s">
        <v>171</v>
      </c>
      <c r="W33" s="130" t="s">
        <v>590</v>
      </c>
    </row>
    <row r="34" spans="1:23" ht="4.5" customHeight="1" x14ac:dyDescent="0.15">
      <c r="A34" s="85"/>
      <c r="B34" s="89"/>
      <c r="C34" s="109"/>
      <c r="D34" s="109"/>
      <c r="M34" s="105"/>
      <c r="N34" s="192"/>
      <c r="O34" s="102"/>
      <c r="T34" s="434"/>
      <c r="U34" s="435"/>
      <c r="V34" s="435"/>
      <c r="W34" s="435"/>
    </row>
    <row r="35" spans="1:23" x14ac:dyDescent="0.15">
      <c r="A35" s="87" t="s">
        <v>45</v>
      </c>
      <c r="B35" s="169">
        <f>Prospectus!G166</f>
        <v>43891</v>
      </c>
      <c r="C35" s="109"/>
      <c r="D35" s="109"/>
      <c r="E35" s="186"/>
      <c r="M35" s="105"/>
      <c r="N35" s="192"/>
      <c r="O35" s="102"/>
      <c r="T35" s="436"/>
      <c r="U35" s="435"/>
      <c r="V35" s="435"/>
      <c r="W35" s="435"/>
    </row>
    <row r="36" spans="1:23" ht="4.5" customHeight="1" x14ac:dyDescent="0.15">
      <c r="A36" s="85"/>
      <c r="B36" s="89"/>
      <c r="C36" s="109"/>
      <c r="D36" s="109"/>
      <c r="M36" s="105"/>
      <c r="N36" s="192"/>
      <c r="O36" s="102"/>
      <c r="T36" s="434"/>
      <c r="U36" s="435"/>
      <c r="V36" s="435"/>
      <c r="W36" s="435"/>
    </row>
    <row r="37" spans="1:23" x14ac:dyDescent="0.15">
      <c r="A37" s="368" t="s">
        <v>47</v>
      </c>
      <c r="B37" s="367"/>
      <c r="C37" s="109"/>
      <c r="D37" s="109"/>
      <c r="M37" s="105"/>
      <c r="N37" s="192"/>
      <c r="O37" s="102"/>
      <c r="T37" s="436"/>
      <c r="U37" s="435"/>
      <c r="V37" s="435"/>
      <c r="W37" s="435"/>
    </row>
    <row r="38" spans="1:23" ht="4.5" customHeight="1" x14ac:dyDescent="0.15">
      <c r="A38" s="85"/>
      <c r="B38" s="89"/>
      <c r="C38" s="109"/>
      <c r="D38" s="109"/>
      <c r="M38" s="105"/>
      <c r="N38" s="192"/>
      <c r="O38" s="102"/>
      <c r="T38" s="434"/>
      <c r="U38" s="435"/>
      <c r="V38" s="435"/>
      <c r="W38" s="435"/>
    </row>
    <row r="39" spans="1:23" x14ac:dyDescent="0.15">
      <c r="A39" s="87" t="s">
        <v>602</v>
      </c>
      <c r="B39" s="169">
        <f>B9-7</f>
        <v>43894</v>
      </c>
      <c r="C39" s="109"/>
      <c r="D39" s="109"/>
      <c r="E39" s="186"/>
      <c r="M39" s="105"/>
      <c r="N39" s="192"/>
      <c r="O39" s="102"/>
      <c r="T39" s="437"/>
      <c r="U39" s="435"/>
      <c r="V39" s="435"/>
      <c r="W39" s="435"/>
    </row>
    <row r="40" spans="1:23" ht="4.5" customHeight="1" x14ac:dyDescent="0.15">
      <c r="A40" s="85"/>
      <c r="B40" s="89"/>
      <c r="C40" s="109"/>
      <c r="D40" s="109"/>
      <c r="M40" s="105"/>
      <c r="N40" s="192"/>
      <c r="O40" s="102"/>
      <c r="T40" s="434"/>
      <c r="U40" s="435"/>
      <c r="V40" s="435"/>
      <c r="W40" s="435"/>
    </row>
    <row r="41" spans="1:23" x14ac:dyDescent="0.15">
      <c r="A41" s="87" t="s">
        <v>49</v>
      </c>
      <c r="B41" s="167">
        <f>INDEX(Events!C2:C16,MATCH(B7,Events!D2:D16,0))</f>
        <v>70000</v>
      </c>
      <c r="C41" s="109"/>
      <c r="D41" s="109"/>
      <c r="M41" s="105"/>
      <c r="N41" s="192"/>
      <c r="O41" s="102"/>
      <c r="T41" s="434"/>
      <c r="U41" s="435"/>
      <c r="V41" s="435"/>
      <c r="W41" s="435"/>
    </row>
    <row r="42" spans="1:23" ht="4.5" customHeight="1" x14ac:dyDescent="0.15">
      <c r="A42" s="85"/>
      <c r="B42" s="89"/>
      <c r="C42" s="109"/>
      <c r="D42" s="109"/>
      <c r="M42" s="105"/>
      <c r="N42" s="192"/>
      <c r="O42" s="102"/>
      <c r="T42" s="435"/>
      <c r="U42" s="435"/>
      <c r="V42" s="435"/>
      <c r="W42" s="435"/>
    </row>
    <row r="43" spans="1:23" x14ac:dyDescent="0.15">
      <c r="A43" s="87" t="s">
        <v>52</v>
      </c>
      <c r="B43" s="172" t="s">
        <v>87</v>
      </c>
      <c r="C43" s="109"/>
      <c r="D43" s="142"/>
      <c r="E43" s="187"/>
      <c r="F43" s="104"/>
      <c r="G43" s="104"/>
      <c r="H43" s="133"/>
      <c r="I43" s="134"/>
      <c r="J43" s="91"/>
      <c r="M43" s="106"/>
      <c r="N43" s="192"/>
      <c r="O43" s="102"/>
      <c r="T43" s="435"/>
      <c r="U43" s="435"/>
      <c r="V43" s="435"/>
      <c r="W43" s="435"/>
    </row>
    <row r="44" spans="1:23" ht="4.5" customHeight="1" x14ac:dyDescent="0.15">
      <c r="A44" s="85"/>
      <c r="B44" s="89"/>
      <c r="C44" s="109"/>
      <c r="D44" s="109"/>
      <c r="F44" s="105"/>
      <c r="G44" s="105"/>
      <c r="H44" s="135"/>
      <c r="I44" s="136"/>
      <c r="M44" s="105"/>
      <c r="N44" s="192"/>
      <c r="O44" s="102"/>
      <c r="T44" s="435"/>
      <c r="U44" s="435"/>
      <c r="V44" s="435"/>
      <c r="W44" s="435"/>
    </row>
    <row r="45" spans="1:23" x14ac:dyDescent="0.15">
      <c r="A45" s="92" t="s">
        <v>58</v>
      </c>
      <c r="B45" s="180">
        <f>INDEX(H9:I15,MATCH(B5,J9:J15),MATCH(B43,H7:I7))</f>
        <v>15</v>
      </c>
      <c r="C45" s="109"/>
      <c r="D45" s="183"/>
      <c r="E45" s="187"/>
      <c r="F45" s="91"/>
      <c r="G45" s="91"/>
      <c r="H45" s="133"/>
      <c r="I45" s="133"/>
      <c r="J45" s="104"/>
      <c r="M45" s="105"/>
      <c r="N45" s="192"/>
      <c r="O45" s="102"/>
      <c r="T45" s="435"/>
      <c r="U45" s="435"/>
      <c r="V45" s="435"/>
      <c r="W45" s="435"/>
    </row>
    <row r="46" spans="1:23" ht="4.5" customHeight="1" x14ac:dyDescent="0.15">
      <c r="A46" s="85"/>
      <c r="B46" s="181"/>
      <c r="C46" s="109"/>
      <c r="D46" s="184"/>
      <c r="H46" s="135"/>
      <c r="I46" s="137"/>
      <c r="J46" s="105"/>
      <c r="M46" s="105"/>
      <c r="N46" s="192"/>
      <c r="T46" s="435"/>
      <c r="U46" s="435"/>
      <c r="V46" s="435"/>
      <c r="W46" s="435"/>
    </row>
    <row r="47" spans="1:23" x14ac:dyDescent="0.2">
      <c r="A47" s="92" t="s">
        <v>212</v>
      </c>
      <c r="B47" s="182">
        <f>INDEX(F9:G15,MATCH(B5,J9:J15),MATCH(B43,F7:G7))</f>
        <v>150</v>
      </c>
      <c r="C47" s="109"/>
      <c r="D47" s="183"/>
      <c r="E47" s="187"/>
      <c r="F47" s="91"/>
      <c r="G47" s="91"/>
      <c r="H47" s="135"/>
      <c r="I47" s="138"/>
      <c r="J47" s="104"/>
      <c r="M47" s="105"/>
      <c r="N47" s="192"/>
      <c r="T47" s="435"/>
      <c r="U47" s="435"/>
      <c r="V47" s="435"/>
      <c r="W47" s="435"/>
    </row>
    <row r="48" spans="1:23" ht="4.5" customHeight="1" x14ac:dyDescent="0.15">
      <c r="A48" s="85"/>
      <c r="B48" s="181"/>
      <c r="C48" s="109"/>
      <c r="D48" s="111"/>
      <c r="H48" s="135"/>
      <c r="I48" s="137"/>
      <c r="J48" s="102"/>
      <c r="M48" s="88"/>
      <c r="N48" s="193"/>
      <c r="T48" s="435"/>
      <c r="U48" s="435"/>
      <c r="V48" s="435"/>
      <c r="W48" s="435"/>
    </row>
    <row r="49" spans="1:23" x14ac:dyDescent="0.15">
      <c r="A49" s="92" t="s">
        <v>211</v>
      </c>
      <c r="B49" s="174">
        <f>B47</f>
        <v>150</v>
      </c>
      <c r="C49" s="109"/>
      <c r="D49" s="94"/>
      <c r="E49" s="187"/>
      <c r="F49" s="104"/>
      <c r="G49" s="104"/>
      <c r="H49" s="133"/>
      <c r="I49" s="134"/>
      <c r="J49" s="91"/>
      <c r="M49" s="106"/>
      <c r="N49" s="194"/>
      <c r="T49" s="435"/>
      <c r="U49" s="435"/>
      <c r="V49" s="435"/>
      <c r="W49" s="435"/>
    </row>
    <row r="50" spans="1:23" ht="4.5" customHeight="1" x14ac:dyDescent="0.15">
      <c r="A50" s="85"/>
      <c r="B50" s="89"/>
      <c r="C50" s="109"/>
      <c r="D50" s="111"/>
      <c r="E50" s="187"/>
      <c r="F50" s="105"/>
      <c r="G50" s="105"/>
      <c r="H50" s="135"/>
      <c r="I50" s="137"/>
      <c r="J50" s="91"/>
      <c r="M50" s="88"/>
      <c r="N50" s="193"/>
      <c r="T50" s="435"/>
      <c r="U50" s="435"/>
      <c r="V50" s="435"/>
      <c r="W50" s="435"/>
    </row>
    <row r="51" spans="1:23" ht="66" customHeight="1" x14ac:dyDescent="0.15">
      <c r="A51" s="140" t="s">
        <v>182</v>
      </c>
      <c r="B51" s="141" t="s">
        <v>410</v>
      </c>
      <c r="C51" s="109"/>
      <c r="D51" s="94"/>
      <c r="E51" s="187"/>
      <c r="F51" s="104"/>
      <c r="G51" s="104"/>
      <c r="H51" s="133"/>
      <c r="I51" s="134"/>
      <c r="J51" s="91"/>
      <c r="M51" s="88"/>
      <c r="N51" s="193"/>
      <c r="T51" s="435"/>
      <c r="U51" s="435"/>
      <c r="V51" s="435"/>
      <c r="W51" s="435"/>
    </row>
    <row r="52" spans="1:23" ht="4.5" customHeight="1" x14ac:dyDescent="0.15">
      <c r="A52" s="85"/>
      <c r="B52" s="89"/>
      <c r="C52" s="109"/>
      <c r="D52" s="111"/>
      <c r="E52" s="187"/>
      <c r="I52" s="125"/>
      <c r="J52" s="91"/>
      <c r="T52" s="435"/>
      <c r="U52" s="435"/>
      <c r="V52" s="435"/>
      <c r="W52" s="435"/>
    </row>
    <row r="53" spans="1:23" ht="16" x14ac:dyDescent="0.15">
      <c r="A53" s="175" t="s">
        <v>183</v>
      </c>
      <c r="B53" s="176" t="s">
        <v>270</v>
      </c>
      <c r="C53" s="109"/>
      <c r="D53" s="94"/>
      <c r="E53" s="187"/>
      <c r="F53" s="101"/>
      <c r="G53" s="101"/>
      <c r="I53" s="132"/>
      <c r="J53" s="91"/>
      <c r="T53" s="435"/>
      <c r="U53" s="435"/>
      <c r="V53" s="435"/>
      <c r="W53" s="435"/>
    </row>
    <row r="54" spans="1:23" ht="4.5" customHeight="1" x14ac:dyDescent="0.15">
      <c r="A54" s="85"/>
      <c r="B54" s="89"/>
      <c r="C54" s="109"/>
      <c r="D54" s="111"/>
      <c r="E54" s="187"/>
      <c r="I54" s="125"/>
      <c r="J54" s="91"/>
    </row>
    <row r="55" spans="1:23" ht="16" x14ac:dyDescent="0.15">
      <c r="A55" s="175" t="s">
        <v>183</v>
      </c>
      <c r="B55" s="176" t="s">
        <v>271</v>
      </c>
      <c r="C55" s="109"/>
      <c r="D55" s="94"/>
      <c r="E55" s="187"/>
      <c r="I55" s="132"/>
      <c r="J55" s="91"/>
    </row>
    <row r="56" spans="1:23" ht="4.5" customHeight="1" x14ac:dyDescent="0.15">
      <c r="A56" s="85"/>
      <c r="B56" s="89"/>
      <c r="C56" s="109"/>
      <c r="D56" s="111"/>
      <c r="E56" s="187"/>
      <c r="I56" s="125"/>
      <c r="J56" s="91"/>
    </row>
    <row r="57" spans="1:23" ht="16" x14ac:dyDescent="0.15">
      <c r="A57" s="167" t="s">
        <v>183</v>
      </c>
      <c r="B57" s="176" t="s">
        <v>272</v>
      </c>
      <c r="C57" s="109"/>
      <c r="D57" s="94"/>
      <c r="E57" s="187"/>
      <c r="I57" s="132"/>
      <c r="J57" s="91"/>
    </row>
    <row r="58" spans="1:23" ht="4.5" customHeight="1" x14ac:dyDescent="0.15">
      <c r="A58" s="85"/>
      <c r="B58" s="89"/>
      <c r="C58" s="109"/>
      <c r="D58" s="111"/>
      <c r="E58" s="187"/>
      <c r="I58" s="125"/>
      <c r="J58" s="91"/>
    </row>
    <row r="59" spans="1:23" ht="16" x14ac:dyDescent="0.15">
      <c r="A59" s="167" t="s">
        <v>183</v>
      </c>
      <c r="B59" s="176" t="s">
        <v>273</v>
      </c>
      <c r="C59" s="109"/>
      <c r="D59" s="94"/>
      <c r="E59" s="187"/>
      <c r="I59" s="132"/>
      <c r="J59" s="91"/>
    </row>
    <row r="60" spans="1:23" ht="4.5" customHeight="1" x14ac:dyDescent="0.15">
      <c r="A60" s="85"/>
      <c r="B60" s="89"/>
      <c r="C60" s="109"/>
      <c r="D60" s="111"/>
      <c r="E60" s="187"/>
      <c r="I60" s="125"/>
      <c r="J60" s="91"/>
    </row>
    <row r="61" spans="1:23" ht="16" x14ac:dyDescent="0.15">
      <c r="A61" s="167" t="str">
        <f>IF(B5="Challenge PLUS","mandatory event",IF(B5="Challenge","no"))</f>
        <v>mandatory event</v>
      </c>
      <c r="B61" s="176" t="s">
        <v>539</v>
      </c>
      <c r="C61" s="109"/>
      <c r="D61" s="94"/>
      <c r="E61" s="187"/>
      <c r="I61" s="132"/>
      <c r="J61" s="91"/>
    </row>
    <row r="62" spans="1:23" ht="4.5" customHeight="1" x14ac:dyDescent="0.15">
      <c r="A62" s="85"/>
      <c r="B62" s="89"/>
      <c r="C62" s="109"/>
      <c r="D62" s="111"/>
      <c r="E62" s="187"/>
      <c r="I62" s="125"/>
      <c r="J62" s="91"/>
    </row>
    <row r="63" spans="1:23" ht="16" x14ac:dyDescent="0.15">
      <c r="A63" s="167" t="str">
        <f>INDEX(Events!F2:F25,MATCH(B7,Events!D2:D16,0))</f>
        <v>mandatory event</v>
      </c>
      <c r="B63" s="176" t="s">
        <v>274</v>
      </c>
      <c r="C63" s="109"/>
      <c r="D63" s="94"/>
      <c r="E63" s="187"/>
      <c r="I63" s="132"/>
      <c r="J63" s="91"/>
    </row>
    <row r="64" spans="1:23" ht="4.5" customHeight="1" x14ac:dyDescent="0.15">
      <c r="A64" s="85"/>
      <c r="B64" s="89"/>
      <c r="C64" s="109"/>
      <c r="D64" s="111"/>
      <c r="E64" s="187"/>
      <c r="I64" s="125"/>
      <c r="J64" s="91"/>
    </row>
    <row r="65" spans="1:10" ht="16" x14ac:dyDescent="0.15">
      <c r="A65" s="167" t="s">
        <v>183</v>
      </c>
      <c r="B65" s="176" t="s">
        <v>275</v>
      </c>
      <c r="C65" s="109"/>
      <c r="D65" s="94"/>
      <c r="E65" s="187"/>
      <c r="I65" s="132"/>
      <c r="J65" s="91"/>
    </row>
    <row r="66" spans="1:10" ht="4.5" customHeight="1" x14ac:dyDescent="0.15">
      <c r="A66" s="85"/>
      <c r="B66" s="89"/>
      <c r="C66" s="109"/>
      <c r="D66" s="111"/>
      <c r="E66" s="187"/>
      <c r="I66" s="125"/>
      <c r="J66" s="91"/>
    </row>
    <row r="67" spans="1:10" ht="16" x14ac:dyDescent="0.15">
      <c r="A67" s="167"/>
      <c r="B67" s="177"/>
      <c r="C67" s="109"/>
      <c r="D67" s="94"/>
      <c r="E67" s="187"/>
      <c r="I67" s="132"/>
      <c r="J67" s="91"/>
    </row>
    <row r="68" spans="1:10" ht="4.5" customHeight="1" x14ac:dyDescent="0.15">
      <c r="A68" s="85"/>
      <c r="B68" s="89"/>
      <c r="C68" s="109"/>
      <c r="D68" s="111"/>
      <c r="E68" s="187"/>
      <c r="I68" s="125"/>
      <c r="J68" s="91"/>
    </row>
    <row r="69" spans="1:10" ht="16" x14ac:dyDescent="0.15">
      <c r="A69" s="167"/>
      <c r="B69" s="177"/>
      <c r="C69" s="109"/>
      <c r="D69" s="94"/>
      <c r="E69" s="187"/>
      <c r="I69" s="132"/>
      <c r="J69" s="91"/>
    </row>
    <row r="70" spans="1:10" ht="4.5" customHeight="1" x14ac:dyDescent="0.15">
      <c r="A70" s="85"/>
      <c r="B70" s="89"/>
      <c r="C70" s="109"/>
      <c r="D70" s="111"/>
      <c r="E70" s="187"/>
      <c r="I70" s="125"/>
      <c r="J70" s="91"/>
    </row>
    <row r="71" spans="1:10" ht="16" x14ac:dyDescent="0.15">
      <c r="A71" s="167"/>
      <c r="B71" s="177"/>
      <c r="C71" s="109"/>
      <c r="D71" s="94"/>
      <c r="E71" s="187"/>
      <c r="I71" s="132"/>
      <c r="J71" s="91"/>
    </row>
    <row r="72" spans="1:10" ht="4.5" customHeight="1" x14ac:dyDescent="0.15">
      <c r="A72" s="85"/>
      <c r="B72" s="89"/>
      <c r="C72" s="109"/>
      <c r="D72" s="111"/>
      <c r="E72" s="187"/>
      <c r="I72" s="125"/>
      <c r="J72" s="91"/>
    </row>
    <row r="73" spans="1:10" ht="16" x14ac:dyDescent="0.15">
      <c r="A73" s="167"/>
      <c r="B73" s="177"/>
      <c r="C73" s="109"/>
      <c r="D73" s="94"/>
      <c r="E73" s="187"/>
      <c r="I73" s="132"/>
      <c r="J73" s="91"/>
    </row>
    <row r="74" spans="1:10" ht="4" customHeight="1" x14ac:dyDescent="0.15">
      <c r="A74" s="85"/>
      <c r="B74" s="89"/>
      <c r="C74" s="109"/>
      <c r="D74" s="94"/>
      <c r="E74" s="187"/>
      <c r="I74" s="132"/>
      <c r="J74" s="91"/>
    </row>
    <row r="75" spans="1:10" ht="16" x14ac:dyDescent="0.15">
      <c r="A75" s="167"/>
      <c r="B75" s="177"/>
      <c r="C75" s="109"/>
      <c r="D75" s="94"/>
      <c r="E75" s="187"/>
      <c r="I75" s="132"/>
      <c r="J75" s="91"/>
    </row>
    <row r="76" spans="1:10" ht="4" customHeight="1" x14ac:dyDescent="0.15">
      <c r="A76" s="85"/>
      <c r="B76" s="89"/>
      <c r="C76" s="109"/>
      <c r="D76" s="94"/>
      <c r="E76" s="187"/>
      <c r="I76" s="132"/>
      <c r="J76" s="91"/>
    </row>
    <row r="77" spans="1:10" ht="16" x14ac:dyDescent="0.15">
      <c r="A77" s="167"/>
      <c r="B77" s="177"/>
      <c r="C77" s="109"/>
      <c r="D77" s="94"/>
      <c r="E77" s="187"/>
      <c r="I77" s="132"/>
      <c r="J77" s="91"/>
    </row>
    <row r="78" spans="1:10" ht="4" customHeight="1" x14ac:dyDescent="0.15">
      <c r="A78" s="85"/>
      <c r="B78" s="89"/>
      <c r="C78" s="109"/>
      <c r="D78" s="94"/>
      <c r="E78" s="187"/>
    </row>
    <row r="79" spans="1:10" ht="17" customHeight="1" x14ac:dyDescent="0.15">
      <c r="A79" s="173"/>
      <c r="B79" s="177"/>
      <c r="C79" s="109"/>
      <c r="D79" s="109"/>
    </row>
    <row r="80" spans="1:10" ht="4" customHeight="1" x14ac:dyDescent="0.15">
      <c r="A80" s="85"/>
      <c r="B80" s="89"/>
      <c r="C80" s="109"/>
      <c r="D80" s="109"/>
    </row>
    <row r="81" spans="1:4" ht="17" customHeight="1" x14ac:dyDescent="0.15">
      <c r="A81" s="173"/>
      <c r="B81" s="178"/>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6"/>
      <c r="B86" s="128"/>
      <c r="C86" s="109"/>
      <c r="D86" s="109"/>
    </row>
    <row r="87" spans="1:4" x14ac:dyDescent="0.15">
      <c r="A87" s="126"/>
      <c r="B87" s="127"/>
      <c r="C87" s="109"/>
      <c r="D87" s="109"/>
    </row>
    <row r="88" spans="1:4" ht="4" customHeight="1" x14ac:dyDescent="0.15">
      <c r="A88" s="126"/>
      <c r="B88" s="128"/>
      <c r="C88" s="109"/>
      <c r="D88" s="109"/>
    </row>
    <row r="89" spans="1:4" x14ac:dyDescent="0.15">
      <c r="A89" s="126"/>
      <c r="B89" s="127"/>
      <c r="C89" s="109"/>
      <c r="D89" s="109"/>
    </row>
    <row r="90" spans="1:4" ht="4" customHeight="1" x14ac:dyDescent="0.15">
      <c r="A90" s="126"/>
      <c r="B90" s="128"/>
      <c r="C90" s="109"/>
      <c r="D90" s="109"/>
    </row>
    <row r="91" spans="1:4" x14ac:dyDescent="0.15">
      <c r="A91" s="126"/>
      <c r="B91" s="127"/>
      <c r="C91" s="109"/>
      <c r="D91" s="109"/>
    </row>
    <row r="92" spans="1:4" ht="4" customHeight="1" x14ac:dyDescent="0.15">
      <c r="A92" s="126"/>
      <c r="B92" s="128"/>
      <c r="C92" s="109"/>
      <c r="D92" s="109"/>
    </row>
    <row r="93" spans="1:4" x14ac:dyDescent="0.15">
      <c r="A93" s="126"/>
      <c r="B93" s="129"/>
      <c r="C93" s="109"/>
      <c r="D93" s="109"/>
    </row>
    <row r="94" spans="1:4" ht="4" customHeight="1" x14ac:dyDescent="0.15">
      <c r="A94" s="126"/>
      <c r="B94" s="128"/>
      <c r="C94" s="109"/>
      <c r="D94" s="109"/>
    </row>
    <row r="95" spans="1:4" x14ac:dyDescent="0.15">
      <c r="A95" s="126"/>
      <c r="B95" s="128"/>
      <c r="C95" s="109"/>
      <c r="D95" s="109"/>
    </row>
    <row r="96" spans="1:4" ht="4" customHeight="1" x14ac:dyDescent="0.15">
      <c r="A96" s="126"/>
      <c r="B96" s="128"/>
      <c r="C96" s="109"/>
      <c r="D96" s="109"/>
    </row>
    <row r="97" spans="1:4" x14ac:dyDescent="0.15">
      <c r="A97" s="126"/>
      <c r="B97" s="127"/>
      <c r="C97" s="109"/>
      <c r="D97" s="109"/>
    </row>
    <row r="98" spans="1:4" ht="4" customHeight="1" x14ac:dyDescent="0.15">
      <c r="A98" s="126"/>
      <c r="B98" s="128"/>
      <c r="C98" s="109"/>
      <c r="D98" s="109"/>
    </row>
    <row r="99" spans="1:4" x14ac:dyDescent="0.15">
      <c r="A99" s="126"/>
      <c r="B99" s="127"/>
      <c r="C99" s="109"/>
      <c r="D99" s="109"/>
    </row>
    <row r="100" spans="1:4" ht="4" customHeight="1" x14ac:dyDescent="0.15">
      <c r="A100" s="126"/>
      <c r="B100" s="128"/>
      <c r="C100" s="109"/>
      <c r="D100" s="109"/>
    </row>
    <row r="101" spans="1:4" x14ac:dyDescent="0.15">
      <c r="A101" s="126"/>
      <c r="B101" s="127"/>
      <c r="C101" s="109"/>
      <c r="D101" s="109"/>
    </row>
    <row r="102" spans="1:4" ht="4" customHeight="1" x14ac:dyDescent="0.15">
      <c r="A102" s="126"/>
      <c r="B102" s="128"/>
      <c r="C102" s="109"/>
      <c r="D102" s="109"/>
    </row>
    <row r="103" spans="1:4" x14ac:dyDescent="0.15">
      <c r="A103" s="126"/>
      <c r="B103" s="129"/>
      <c r="C103" s="109"/>
      <c r="D103" s="109"/>
    </row>
    <row r="104" spans="1:4" ht="4" customHeight="1" x14ac:dyDescent="0.15">
      <c r="A104" s="126"/>
      <c r="B104" s="128"/>
      <c r="C104" s="109"/>
      <c r="D104" s="109"/>
    </row>
    <row r="105" spans="1:4" x14ac:dyDescent="0.15">
      <c r="A105" s="126"/>
      <c r="B105" s="128"/>
      <c r="C105" s="114"/>
      <c r="D105" s="114"/>
    </row>
    <row r="106" spans="1:4" ht="4" customHeight="1" x14ac:dyDescent="0.15">
      <c r="A106" s="110"/>
      <c r="B106" s="128"/>
      <c r="C106" s="114"/>
      <c r="D106" s="114"/>
    </row>
    <row r="107" spans="1:4" x14ac:dyDescent="0.15">
      <c r="A107" s="110"/>
      <c r="B107" s="127"/>
      <c r="C107" s="114"/>
      <c r="D107" s="114"/>
    </row>
    <row r="108" spans="1:4" ht="4" customHeight="1" x14ac:dyDescent="0.15">
      <c r="A108" s="110"/>
      <c r="B108" s="128"/>
      <c r="C108" s="114"/>
      <c r="D108" s="114"/>
    </row>
    <row r="109" spans="1:4" x14ac:dyDescent="0.15">
      <c r="A109" s="110"/>
      <c r="B109" s="127"/>
      <c r="C109" s="114"/>
      <c r="D109" s="114"/>
    </row>
    <row r="110" spans="1:4" ht="4" customHeight="1" x14ac:dyDescent="0.15">
      <c r="A110" s="110"/>
      <c r="B110" s="128"/>
      <c r="C110" s="114"/>
      <c r="D110" s="114"/>
    </row>
    <row r="111" spans="1:4" x14ac:dyDescent="0.15">
      <c r="A111" s="110"/>
      <c r="B111" s="127"/>
      <c r="C111" s="114"/>
      <c r="D111" s="114"/>
    </row>
    <row r="112" spans="1:4" ht="4" customHeight="1" x14ac:dyDescent="0.15">
      <c r="A112" s="110"/>
      <c r="B112" s="128"/>
      <c r="C112" s="114"/>
      <c r="D112" s="114"/>
    </row>
    <row r="113" spans="1:4" x14ac:dyDescent="0.15">
      <c r="A113" s="110"/>
      <c r="B113" s="129"/>
      <c r="C113" s="114"/>
      <c r="D113" s="114"/>
    </row>
    <row r="114" spans="1:4" ht="4" customHeight="1" x14ac:dyDescent="0.15">
      <c r="A114" s="110"/>
      <c r="B114" s="128"/>
      <c r="C114" s="114"/>
      <c r="D114" s="114"/>
    </row>
    <row r="115" spans="1:4" x14ac:dyDescent="0.15">
      <c r="A115" s="110"/>
      <c r="B115" s="128"/>
      <c r="C115" s="114"/>
      <c r="D115" s="114"/>
    </row>
    <row r="116" spans="1:4" ht="4" customHeight="1" x14ac:dyDescent="0.15">
      <c r="A116" s="110"/>
      <c r="B116" s="128"/>
      <c r="C116" s="114"/>
      <c r="D116" s="114"/>
    </row>
    <row r="117" spans="1:4" x14ac:dyDescent="0.15">
      <c r="A117" s="110"/>
      <c r="B117" s="127"/>
      <c r="C117" s="114"/>
      <c r="D117" s="114"/>
    </row>
    <row r="118" spans="1:4" ht="4" customHeight="1" x14ac:dyDescent="0.15">
      <c r="A118" s="110"/>
      <c r="B118" s="128"/>
      <c r="C118" s="114"/>
      <c r="D118" s="114"/>
    </row>
    <row r="119" spans="1:4" x14ac:dyDescent="0.15">
      <c r="A119" s="110"/>
      <c r="B119" s="127"/>
      <c r="C119" s="114"/>
      <c r="D119" s="114"/>
    </row>
    <row r="120" spans="1:4" ht="4" customHeight="1" x14ac:dyDescent="0.15">
      <c r="A120" s="110"/>
      <c r="B120" s="128"/>
      <c r="C120" s="114"/>
      <c r="D120" s="114"/>
    </row>
    <row r="121" spans="1:4" x14ac:dyDescent="0.15">
      <c r="A121" s="110"/>
      <c r="B121" s="127"/>
      <c r="C121" s="114"/>
      <c r="D121" s="114"/>
    </row>
    <row r="122" spans="1:4" ht="4" customHeight="1" x14ac:dyDescent="0.15">
      <c r="A122" s="110"/>
      <c r="B122" s="128"/>
      <c r="C122" s="114"/>
      <c r="D122" s="114"/>
    </row>
    <row r="123" spans="1:4" x14ac:dyDescent="0.15">
      <c r="A123" s="110"/>
      <c r="B123" s="129"/>
      <c r="C123" s="114"/>
      <c r="D123" s="114"/>
    </row>
    <row r="124" spans="1:4" ht="4" customHeight="1" x14ac:dyDescent="0.15">
      <c r="A124" s="110"/>
      <c r="B124" s="128"/>
      <c r="C124" s="114"/>
      <c r="D124" s="114"/>
    </row>
    <row r="125" spans="1:4" x14ac:dyDescent="0.15">
      <c r="A125" s="110"/>
      <c r="B125" s="128"/>
      <c r="C125" s="114"/>
      <c r="D125" s="114"/>
    </row>
    <row r="126" spans="1:4" ht="4" customHeight="1" x14ac:dyDescent="0.15">
      <c r="A126" s="110"/>
      <c r="B126" s="128"/>
      <c r="C126" s="114"/>
      <c r="D126" s="114"/>
    </row>
    <row r="127" spans="1:4" x14ac:dyDescent="0.15">
      <c r="A127" s="110"/>
      <c r="B127" s="127"/>
      <c r="C127" s="114"/>
      <c r="D127" s="114"/>
    </row>
    <row r="128" spans="1:4" ht="4" customHeight="1" x14ac:dyDescent="0.15">
      <c r="A128" s="110"/>
      <c r="B128" s="128"/>
      <c r="C128" s="114"/>
      <c r="D128" s="114"/>
    </row>
    <row r="129" spans="1:4" x14ac:dyDescent="0.15">
      <c r="A129" s="110"/>
      <c r="B129" s="127"/>
      <c r="C129" s="114"/>
      <c r="D129" s="114"/>
    </row>
    <row r="130" spans="1:4" ht="4" customHeight="1" x14ac:dyDescent="0.15">
      <c r="A130" s="110"/>
      <c r="B130" s="128"/>
      <c r="C130" s="114"/>
      <c r="D130" s="114"/>
    </row>
    <row r="131" spans="1:4" x14ac:dyDescent="0.15">
      <c r="A131" s="110"/>
      <c r="B131" s="127"/>
      <c r="C131" s="114"/>
      <c r="D131" s="114"/>
    </row>
    <row r="132" spans="1:4" ht="4" customHeight="1" x14ac:dyDescent="0.15">
      <c r="A132" s="110"/>
      <c r="B132" s="128"/>
      <c r="C132" s="114"/>
      <c r="D132" s="114"/>
    </row>
    <row r="133" spans="1:4" x14ac:dyDescent="0.15">
      <c r="A133" s="110"/>
      <c r="B133" s="143"/>
      <c r="C133" s="114"/>
      <c r="D133" s="114"/>
    </row>
    <row r="134" spans="1:4" ht="4" customHeight="1" x14ac:dyDescent="0.15">
      <c r="A134" s="110"/>
      <c r="B134" s="128"/>
      <c r="C134" s="114"/>
      <c r="D134" s="114"/>
    </row>
    <row r="135" spans="1:4" x14ac:dyDescent="0.15">
      <c r="A135" s="110"/>
      <c r="B135" s="128"/>
      <c r="C135" s="114"/>
      <c r="D135" s="114"/>
    </row>
    <row r="136" spans="1:4" x14ac:dyDescent="0.15">
      <c r="A136" s="110"/>
      <c r="B136" s="128"/>
      <c r="C136" s="114"/>
      <c r="D136" s="114"/>
    </row>
    <row r="137" spans="1:4" x14ac:dyDescent="0.15">
      <c r="A137" s="110"/>
      <c r="B137" s="128"/>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A59 A57 A55 A53 A63 A65" xr:uid="{00000000-0002-0000-0200-000002000000}">
      <formula1>$O$5:$O$9</formula1>
    </dataValidation>
    <dataValidation type="list" allowBlank="1" showInputMessage="1" showErrorMessage="1" sqref="B15" xr:uid="{00000000-0002-0000-0200-000003000000}">
      <formula1>$T$5:$T$44</formula1>
    </dataValidation>
  </dataValidations>
  <hyperlinks>
    <hyperlink ref="W5" r:id="rId1" xr:uid="{00000000-0004-0000-0200-000000000000}"/>
    <hyperlink ref="W7" r:id="rId2" xr:uid="{00000000-0004-0000-0200-000001000000}"/>
    <hyperlink ref="W9" r:id="rId3" xr:uid="{00000000-0004-0000-0200-000002000000}"/>
    <hyperlink ref="W25" r:id="rId4" xr:uid="{00000000-0004-0000-0200-000003000000}"/>
    <hyperlink ref="W27" r:id="rId5" xr:uid="{00000000-0004-0000-0200-000004000000}"/>
    <hyperlink ref="W33" r:id="rId6" xr:uid="{00000000-0004-0000-0200-000005000000}"/>
    <hyperlink ref="W29" r:id="rId7" xr:uid="{00000000-0004-0000-0200-000006000000}"/>
    <hyperlink ref="W31"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Events!$D$2:$D$14</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5"/>
  <sheetViews>
    <sheetView showGridLines="0" zoomScaleSheetLayoutView="100" workbookViewId="0">
      <selection activeCell="E81" sqref="E81:J85"/>
    </sheetView>
  </sheetViews>
  <sheetFormatPr baseColWidth="10" defaultColWidth="10.83203125" defaultRowHeight="14" x14ac:dyDescent="0.15"/>
  <cols>
    <col min="1" max="1" width="4.6640625" style="392" customWidth="1"/>
    <col min="2" max="2" width="26.83203125" style="392" customWidth="1"/>
    <col min="3" max="3" width="3.1640625" style="275" customWidth="1"/>
    <col min="4" max="4" width="10.1640625" style="275" customWidth="1"/>
    <col min="5" max="7" width="18.5" style="275" customWidth="1"/>
    <col min="8" max="10" width="18" style="275" customWidth="1"/>
    <col min="11" max="11" width="10.83203125" style="274"/>
    <col min="12" max="16384" width="10.83203125" style="275"/>
  </cols>
  <sheetData>
    <row r="1" spans="1:10" ht="6" customHeight="1" x14ac:dyDescent="0.15">
      <c r="A1" s="315"/>
      <c r="B1" s="315"/>
      <c r="C1" s="273"/>
      <c r="D1" s="273"/>
      <c r="E1" s="273"/>
      <c r="F1" s="273"/>
      <c r="G1" s="273"/>
      <c r="H1" s="273"/>
      <c r="I1" s="273"/>
      <c r="J1" s="273"/>
    </row>
    <row r="2" spans="1:10" ht="29" customHeight="1" x14ac:dyDescent="0.15">
      <c r="A2" s="502" t="str">
        <f>'PLEASE FILL IN HERE FIRST!!!'!B3&amp;" "&amp;"["&amp;'PLEASE FILL IN HERE FIRST!!!'!B5&amp;"]"</f>
        <v>ITTF Challenge [Challenge PLUS]</v>
      </c>
      <c r="B2" s="502"/>
      <c r="C2" s="502"/>
      <c r="D2" s="502"/>
      <c r="E2" s="502"/>
      <c r="F2" s="502"/>
      <c r="G2" s="502"/>
      <c r="H2" s="502"/>
      <c r="I2" s="502"/>
      <c r="J2" s="502"/>
    </row>
    <row r="3" spans="1:10" ht="29" customHeight="1" x14ac:dyDescent="0.15">
      <c r="A3" s="502" t="str">
        <f>'PLEASE FILL IN HERE FIRST!!!'!B7</f>
        <v>Muscat (OMA) - ITTF CHALLENGE PLUS</v>
      </c>
      <c r="B3" s="502"/>
      <c r="C3" s="502"/>
      <c r="D3" s="502"/>
      <c r="E3" s="502"/>
      <c r="F3" s="502"/>
      <c r="G3" s="502"/>
      <c r="H3" s="502"/>
      <c r="I3" s="502"/>
      <c r="J3" s="502"/>
    </row>
    <row r="4" spans="1:10" ht="29" customHeight="1" x14ac:dyDescent="0.15">
      <c r="A4" s="386"/>
      <c r="B4" s="506" t="s">
        <v>192</v>
      </c>
      <c r="C4" s="506"/>
      <c r="D4" s="506"/>
      <c r="E4" s="506"/>
      <c r="F4" s="506"/>
      <c r="G4" s="506"/>
      <c r="H4" s="506"/>
      <c r="I4" s="506"/>
      <c r="J4" s="506"/>
    </row>
    <row r="5" spans="1:10" ht="29" customHeight="1" x14ac:dyDescent="0.15">
      <c r="A5" s="387"/>
      <c r="B5" s="387"/>
      <c r="C5" s="387"/>
      <c r="D5" s="387"/>
      <c r="E5" s="387"/>
      <c r="F5" s="387"/>
      <c r="G5" s="387"/>
      <c r="H5" s="387"/>
      <c r="I5" s="387"/>
      <c r="J5" s="387"/>
    </row>
    <row r="6" spans="1:10" ht="22" customHeight="1" x14ac:dyDescent="0.15">
      <c r="A6" s="503" t="s">
        <v>180</v>
      </c>
      <c r="B6" s="503"/>
      <c r="C6" s="503"/>
      <c r="D6" s="503"/>
      <c r="E6" s="503"/>
      <c r="F6" s="503"/>
      <c r="G6" s="503"/>
      <c r="H6" s="503"/>
      <c r="I6" s="503"/>
      <c r="J6" s="503"/>
    </row>
    <row r="7" spans="1:10" ht="16" customHeight="1" x14ac:dyDescent="0.15">
      <c r="A7" s="559"/>
      <c r="B7" s="559"/>
      <c r="C7" s="559"/>
      <c r="D7" s="559"/>
      <c r="E7" s="559"/>
      <c r="F7" s="559"/>
      <c r="G7" s="559"/>
      <c r="H7" s="559"/>
      <c r="I7" s="559"/>
      <c r="J7" s="559"/>
    </row>
    <row r="8" spans="1:10" ht="13" customHeight="1" x14ac:dyDescent="0.15">
      <c r="A8" s="388">
        <v>1</v>
      </c>
      <c r="B8" s="389" t="s">
        <v>138</v>
      </c>
      <c r="C8" s="276"/>
      <c r="D8" s="277">
        <v>1</v>
      </c>
      <c r="E8" s="562" t="s">
        <v>617</v>
      </c>
      <c r="F8" s="505"/>
      <c r="G8" s="505"/>
      <c r="H8" s="505"/>
      <c r="I8" s="505"/>
      <c r="J8" s="505"/>
    </row>
    <row r="9" spans="1:10" ht="13" customHeight="1" x14ac:dyDescent="0.15">
      <c r="A9" s="390"/>
      <c r="B9" s="390"/>
      <c r="C9" s="278"/>
      <c r="D9" s="279">
        <v>2</v>
      </c>
      <c r="E9" s="514" t="s">
        <v>618</v>
      </c>
      <c r="F9" s="514"/>
      <c r="G9" s="514"/>
      <c r="H9" s="514"/>
      <c r="I9" s="514"/>
      <c r="J9" s="514"/>
    </row>
    <row r="10" spans="1:10" ht="13" customHeight="1" x14ac:dyDescent="0.15">
      <c r="A10" s="390"/>
      <c r="B10" s="390"/>
      <c r="C10" s="278"/>
      <c r="D10" s="279">
        <v>3</v>
      </c>
      <c r="E10" s="504" t="s">
        <v>619</v>
      </c>
      <c r="F10" s="504"/>
      <c r="G10" s="504"/>
      <c r="H10" s="504"/>
      <c r="I10" s="504"/>
      <c r="J10" s="504"/>
    </row>
    <row r="11" spans="1:10" ht="13" customHeight="1" x14ac:dyDescent="0.15">
      <c r="A11" s="390"/>
      <c r="B11" s="390"/>
      <c r="C11" s="278"/>
      <c r="D11" s="280" t="s">
        <v>139</v>
      </c>
      <c r="E11" s="514" t="s">
        <v>620</v>
      </c>
      <c r="F11" s="514"/>
      <c r="G11" s="514"/>
      <c r="H11" s="514"/>
      <c r="I11" s="514"/>
      <c r="J11" s="514"/>
    </row>
    <row r="12" spans="1:10" ht="13" customHeight="1" x14ac:dyDescent="0.15">
      <c r="A12" s="390"/>
      <c r="B12" s="390"/>
      <c r="C12" s="278"/>
      <c r="D12" s="280" t="s">
        <v>105</v>
      </c>
      <c r="E12" s="504" t="s">
        <v>621</v>
      </c>
      <c r="F12" s="504"/>
      <c r="G12" s="504"/>
      <c r="H12" s="504"/>
      <c r="I12" s="504"/>
      <c r="J12" s="504"/>
    </row>
    <row r="13" spans="1:10" ht="13" customHeight="1" x14ac:dyDescent="0.15">
      <c r="A13" s="390"/>
      <c r="B13" s="390"/>
      <c r="C13" s="278"/>
      <c r="D13" s="280" t="s">
        <v>210</v>
      </c>
      <c r="E13" s="517" t="s">
        <v>622</v>
      </c>
      <c r="F13" s="517"/>
      <c r="G13" s="517"/>
      <c r="H13" s="517"/>
      <c r="I13" s="517"/>
      <c r="J13" s="517"/>
    </row>
    <row r="14" spans="1:10" ht="13" customHeight="1" x14ac:dyDescent="0.15">
      <c r="A14" s="391"/>
      <c r="B14" s="391"/>
      <c r="C14" s="282"/>
      <c r="D14" s="283" t="s">
        <v>320</v>
      </c>
      <c r="E14" s="516"/>
      <c r="F14" s="516"/>
      <c r="G14" s="516"/>
      <c r="H14" s="516"/>
      <c r="I14" s="516"/>
      <c r="J14" s="516"/>
    </row>
    <row r="15" spans="1:10" ht="10" customHeight="1" x14ac:dyDescent="0.15">
      <c r="D15" s="284"/>
    </row>
    <row r="16" spans="1:10" ht="13" customHeight="1" x14ac:dyDescent="0.15">
      <c r="A16" s="388" t="s">
        <v>13</v>
      </c>
      <c r="B16" s="389" t="s">
        <v>412</v>
      </c>
      <c r="C16" s="276"/>
      <c r="D16" s="376" t="s">
        <v>107</v>
      </c>
      <c r="E16" s="505" t="s">
        <v>623</v>
      </c>
      <c r="F16" s="505"/>
      <c r="G16" s="505"/>
      <c r="H16" s="505"/>
      <c r="I16" s="505"/>
      <c r="J16" s="505"/>
    </row>
    <row r="17" spans="1:11" ht="13" customHeight="1" x14ac:dyDescent="0.15">
      <c r="A17" s="390"/>
      <c r="B17" s="390"/>
      <c r="C17" s="278"/>
      <c r="D17" s="280" t="s">
        <v>139</v>
      </c>
      <c r="E17" s="504" t="s">
        <v>624</v>
      </c>
      <c r="F17" s="504"/>
      <c r="G17" s="504"/>
      <c r="H17" s="504"/>
      <c r="I17" s="504"/>
      <c r="J17" s="504"/>
    </row>
    <row r="18" spans="1:11" ht="13" customHeight="1" x14ac:dyDescent="0.15">
      <c r="A18" s="390"/>
      <c r="B18" s="390"/>
      <c r="C18" s="278"/>
      <c r="D18" s="280" t="s">
        <v>105</v>
      </c>
      <c r="E18" s="504" t="s">
        <v>621</v>
      </c>
      <c r="F18" s="504"/>
      <c r="G18" s="504"/>
      <c r="H18" s="504"/>
      <c r="I18" s="504"/>
      <c r="J18" s="504"/>
    </row>
    <row r="19" spans="1:11" ht="13" customHeight="1" x14ac:dyDescent="0.15">
      <c r="A19" s="391"/>
      <c r="B19" s="391"/>
      <c r="C19" s="282"/>
      <c r="D19" s="283" t="s">
        <v>210</v>
      </c>
      <c r="E19" s="516" t="s">
        <v>625</v>
      </c>
      <c r="F19" s="516"/>
      <c r="G19" s="516"/>
      <c r="H19" s="516"/>
      <c r="I19" s="516"/>
      <c r="J19" s="516"/>
    </row>
    <row r="20" spans="1:11" ht="10" customHeight="1" x14ac:dyDescent="0.15">
      <c r="D20" s="284"/>
    </row>
    <row r="21" spans="1:11" ht="13" customHeight="1" x14ac:dyDescent="0.15">
      <c r="A21" s="388" t="s">
        <v>14</v>
      </c>
      <c r="B21" s="389" t="s">
        <v>15</v>
      </c>
      <c r="C21" s="276"/>
      <c r="D21" s="376" t="s">
        <v>107</v>
      </c>
      <c r="E21" s="505" t="s">
        <v>626</v>
      </c>
      <c r="F21" s="505"/>
      <c r="G21" s="505"/>
      <c r="H21" s="505"/>
      <c r="I21" s="505"/>
      <c r="J21" s="505"/>
    </row>
    <row r="22" spans="1:11" ht="13" customHeight="1" x14ac:dyDescent="0.15">
      <c r="A22" s="390"/>
      <c r="B22" s="390"/>
      <c r="C22" s="278"/>
      <c r="D22" s="280" t="s">
        <v>139</v>
      </c>
      <c r="E22" s="504" t="s">
        <v>627</v>
      </c>
      <c r="F22" s="504"/>
      <c r="G22" s="504"/>
      <c r="H22" s="504"/>
      <c r="I22" s="504"/>
      <c r="J22" s="504"/>
    </row>
    <row r="23" spans="1:11" ht="13" customHeight="1" x14ac:dyDescent="0.15">
      <c r="A23" s="390"/>
      <c r="B23" s="390"/>
      <c r="C23" s="278"/>
      <c r="D23" s="280" t="s">
        <v>105</v>
      </c>
      <c r="E23" s="504" t="s">
        <v>621</v>
      </c>
      <c r="F23" s="504"/>
      <c r="G23" s="504"/>
      <c r="H23" s="504"/>
      <c r="I23" s="504"/>
      <c r="J23" s="504"/>
    </row>
    <row r="24" spans="1:11" ht="13" customHeight="1" x14ac:dyDescent="0.15">
      <c r="A24" s="391"/>
      <c r="B24" s="391"/>
      <c r="C24" s="282"/>
      <c r="D24" s="283" t="s">
        <v>210</v>
      </c>
      <c r="E24" s="516" t="s">
        <v>628</v>
      </c>
      <c r="F24" s="557"/>
      <c r="G24" s="557"/>
      <c r="H24" s="557"/>
      <c r="I24" s="557"/>
      <c r="J24" s="557"/>
    </row>
    <row r="25" spans="1:11" ht="10" customHeight="1" x14ac:dyDescent="0.15">
      <c r="D25" s="284"/>
      <c r="E25" s="441"/>
      <c r="F25" s="441"/>
      <c r="G25" s="441"/>
      <c r="H25" s="441"/>
      <c r="I25" s="441"/>
      <c r="J25" s="441"/>
    </row>
    <row r="26" spans="1:11" ht="13" customHeight="1" x14ac:dyDescent="0.15">
      <c r="A26" s="388" t="s">
        <v>20</v>
      </c>
      <c r="B26" s="389" t="s">
        <v>21</v>
      </c>
      <c r="C26" s="276"/>
      <c r="D26" s="376" t="s">
        <v>107</v>
      </c>
      <c r="E26" s="505" t="s">
        <v>629</v>
      </c>
      <c r="F26" s="505"/>
      <c r="G26" s="505"/>
      <c r="H26" s="505"/>
      <c r="I26" s="505"/>
      <c r="J26" s="505"/>
    </row>
    <row r="27" spans="1:11" ht="13" customHeight="1" x14ac:dyDescent="0.15">
      <c r="A27" s="390"/>
      <c r="B27" s="390"/>
      <c r="C27" s="278"/>
      <c r="D27" s="280" t="s">
        <v>139</v>
      </c>
      <c r="E27" s="504" t="s">
        <v>630</v>
      </c>
      <c r="F27" s="504"/>
      <c r="G27" s="504"/>
      <c r="H27" s="504"/>
      <c r="I27" s="504"/>
      <c r="J27" s="504"/>
    </row>
    <row r="28" spans="1:11" ht="13" customHeight="1" x14ac:dyDescent="0.15">
      <c r="A28" s="390"/>
      <c r="B28" s="390"/>
      <c r="C28" s="278"/>
      <c r="D28" s="280" t="s">
        <v>105</v>
      </c>
      <c r="E28" s="504" t="s">
        <v>621</v>
      </c>
      <c r="F28" s="504"/>
      <c r="G28" s="504"/>
      <c r="H28" s="504"/>
      <c r="I28" s="504"/>
      <c r="J28" s="504"/>
    </row>
    <row r="29" spans="1:11" ht="13" customHeight="1" x14ac:dyDescent="0.15">
      <c r="A29" s="391"/>
      <c r="B29" s="391"/>
      <c r="C29" s="282"/>
      <c r="D29" s="283" t="s">
        <v>210</v>
      </c>
      <c r="E29" s="516" t="s">
        <v>631</v>
      </c>
      <c r="F29" s="557"/>
      <c r="G29" s="557"/>
      <c r="H29" s="557"/>
      <c r="I29" s="557"/>
      <c r="J29" s="557"/>
    </row>
    <row r="30" spans="1:11" ht="10" customHeight="1" x14ac:dyDescent="0.15">
      <c r="A30" s="315"/>
      <c r="B30" s="315"/>
      <c r="C30" s="273"/>
      <c r="D30" s="285"/>
      <c r="E30" s="286"/>
      <c r="F30" s="287"/>
      <c r="G30" s="287"/>
      <c r="H30" s="287"/>
      <c r="I30" s="287"/>
      <c r="J30" s="287"/>
      <c r="K30" s="288"/>
    </row>
    <row r="31" spans="1:11" ht="13" customHeight="1" x14ac:dyDescent="0.15">
      <c r="A31" s="388">
        <v>3</v>
      </c>
      <c r="B31" s="389" t="s">
        <v>166</v>
      </c>
      <c r="C31" s="276"/>
      <c r="D31" s="376" t="s">
        <v>107</v>
      </c>
      <c r="E31" s="550" t="str">
        <f>'PLEASE FILL IN HERE FIRST!!!'!B15</f>
        <v>Maher BEN AHMED</v>
      </c>
      <c r="F31" s="550"/>
      <c r="G31" s="550"/>
      <c r="H31" s="550"/>
      <c r="I31" s="550"/>
      <c r="J31" s="550"/>
    </row>
    <row r="32" spans="1:11" ht="13" customHeight="1" x14ac:dyDescent="0.15">
      <c r="A32" s="390"/>
      <c r="B32" s="390"/>
      <c r="C32" s="278"/>
      <c r="D32" s="280" t="s">
        <v>139</v>
      </c>
      <c r="E32" s="549" t="str">
        <f>'PLEASE FILL IN HERE FIRST!!!'!B17</f>
        <v>0021624443582</v>
      </c>
      <c r="F32" s="549"/>
      <c r="G32" s="549"/>
      <c r="H32" s="549"/>
      <c r="I32" s="549"/>
      <c r="J32" s="549"/>
    </row>
    <row r="33" spans="1:10" ht="13" customHeight="1" x14ac:dyDescent="0.15">
      <c r="A33" s="390"/>
      <c r="B33" s="390"/>
      <c r="C33" s="278"/>
      <c r="D33" s="280" t="s">
        <v>105</v>
      </c>
      <c r="E33" s="549" t="str">
        <f>'PLEASE FILL IN HERE FIRST!!!'!B19</f>
        <v>no Fax</v>
      </c>
      <c r="F33" s="549"/>
      <c r="G33" s="549"/>
      <c r="H33" s="549"/>
      <c r="I33" s="549"/>
      <c r="J33" s="549"/>
    </row>
    <row r="34" spans="1:10" ht="13" customHeight="1" x14ac:dyDescent="0.15">
      <c r="A34" s="391"/>
      <c r="B34" s="391"/>
      <c r="C34" s="282"/>
      <c r="D34" s="283" t="s">
        <v>210</v>
      </c>
      <c r="E34" s="547" t="str">
        <f>'PLEASE FILL IN HERE FIRST!!!'!B21</f>
        <v>benahmedmaher@hotmail.fr</v>
      </c>
      <c r="F34" s="548"/>
      <c r="G34" s="548"/>
      <c r="H34" s="548"/>
      <c r="I34" s="548"/>
      <c r="J34" s="548"/>
    </row>
    <row r="35" spans="1:10" ht="10" customHeight="1" x14ac:dyDescent="0.15">
      <c r="D35" s="284"/>
    </row>
    <row r="36" spans="1:10" ht="13" customHeight="1" x14ac:dyDescent="0.15">
      <c r="A36" s="388">
        <v>4</v>
      </c>
      <c r="B36" s="389" t="s">
        <v>140</v>
      </c>
      <c r="C36" s="276"/>
      <c r="D36" s="277">
        <v>1</v>
      </c>
      <c r="E36" s="505" t="s">
        <v>632</v>
      </c>
      <c r="F36" s="505"/>
      <c r="G36" s="505"/>
      <c r="H36" s="505"/>
      <c r="I36" s="505"/>
      <c r="J36" s="505"/>
    </row>
    <row r="37" spans="1:10" ht="13" customHeight="1" x14ac:dyDescent="0.15">
      <c r="A37" s="390"/>
      <c r="B37" s="390"/>
      <c r="C37" s="278"/>
      <c r="D37" s="279">
        <v>2</v>
      </c>
      <c r="E37" s="514" t="s">
        <v>633</v>
      </c>
      <c r="F37" s="514"/>
      <c r="G37" s="514"/>
      <c r="H37" s="514"/>
      <c r="I37" s="514"/>
      <c r="J37" s="514"/>
    </row>
    <row r="38" spans="1:10" ht="13" customHeight="1" x14ac:dyDescent="0.15">
      <c r="A38" s="390"/>
      <c r="B38" s="390"/>
      <c r="C38" s="278"/>
      <c r="D38" s="279">
        <v>3</v>
      </c>
      <c r="E38" s="514"/>
      <c r="F38" s="514"/>
      <c r="G38" s="514"/>
      <c r="H38" s="514"/>
      <c r="I38" s="514"/>
      <c r="J38" s="514"/>
    </row>
    <row r="39" spans="1:10" ht="13" customHeight="1" x14ac:dyDescent="0.15">
      <c r="A39" s="390"/>
      <c r="B39" s="390"/>
      <c r="C39" s="278"/>
      <c r="D39" s="280" t="s">
        <v>139</v>
      </c>
      <c r="E39" s="504" t="s">
        <v>634</v>
      </c>
      <c r="F39" s="504"/>
      <c r="G39" s="504"/>
      <c r="H39" s="504"/>
      <c r="I39" s="504"/>
      <c r="J39" s="504"/>
    </row>
    <row r="40" spans="1:10" ht="13" customHeight="1" x14ac:dyDescent="0.15">
      <c r="A40" s="390"/>
      <c r="B40" s="390"/>
      <c r="C40" s="278"/>
      <c r="D40" s="280" t="s">
        <v>105</v>
      </c>
      <c r="E40" s="504" t="s">
        <v>621</v>
      </c>
      <c r="F40" s="504"/>
      <c r="G40" s="504"/>
      <c r="H40" s="504"/>
      <c r="I40" s="504"/>
      <c r="J40" s="504"/>
    </row>
    <row r="41" spans="1:10" ht="13" customHeight="1" x14ac:dyDescent="0.15">
      <c r="A41" s="390"/>
      <c r="B41" s="390"/>
      <c r="C41" s="278"/>
      <c r="D41" s="280" t="s">
        <v>210</v>
      </c>
      <c r="E41" s="517"/>
      <c r="F41" s="517"/>
      <c r="G41" s="517"/>
      <c r="H41" s="517"/>
      <c r="I41" s="517"/>
      <c r="J41" s="517"/>
    </row>
    <row r="42" spans="1:10" ht="13" customHeight="1" x14ac:dyDescent="0.15">
      <c r="A42" s="391"/>
      <c r="B42" s="391"/>
      <c r="C42" s="282"/>
      <c r="D42" s="283" t="s">
        <v>320</v>
      </c>
      <c r="E42" s="516"/>
      <c r="F42" s="516"/>
      <c r="G42" s="516"/>
      <c r="H42" s="516"/>
      <c r="I42" s="516"/>
      <c r="J42" s="516"/>
    </row>
    <row r="43" spans="1:10" ht="10" customHeight="1" x14ac:dyDescent="0.15">
      <c r="D43" s="284"/>
    </row>
    <row r="44" spans="1:10" ht="13" customHeight="1" x14ac:dyDescent="0.15">
      <c r="A44" s="388">
        <v>5</v>
      </c>
      <c r="B44" s="389" t="s">
        <v>141</v>
      </c>
      <c r="C44" s="276"/>
      <c r="D44" s="277"/>
      <c r="E44" s="550" t="str">
        <f>'PLEASE FILL IN HERE FIRST!!!'!B53</f>
        <v>Men's Singles (MS)</v>
      </c>
      <c r="F44" s="550"/>
      <c r="G44" s="289" t="str">
        <f>'PLEASE FILL IN HERE FIRST!!!'!A53</f>
        <v>mandatory event</v>
      </c>
      <c r="H44" s="509"/>
      <c r="I44" s="509"/>
      <c r="J44" s="290"/>
    </row>
    <row r="45" spans="1:10" ht="13" customHeight="1" x14ac:dyDescent="0.15">
      <c r="A45" s="390"/>
      <c r="B45" s="390"/>
      <c r="C45" s="278"/>
      <c r="D45" s="279"/>
      <c r="E45" s="565" t="str">
        <f>'PLEASE FILL IN HERE FIRST!!!'!B55</f>
        <v>Women's Singles (WS)</v>
      </c>
      <c r="F45" s="549"/>
      <c r="G45" s="291" t="str">
        <f>'PLEASE FILL IN HERE FIRST!!!'!A55</f>
        <v>mandatory event</v>
      </c>
      <c r="H45" s="510"/>
      <c r="I45" s="510"/>
      <c r="J45" s="292"/>
    </row>
    <row r="46" spans="1:10" ht="13" customHeight="1" x14ac:dyDescent="0.15">
      <c r="A46" s="513"/>
      <c r="B46" s="513"/>
      <c r="C46" s="513"/>
      <c r="D46" s="279"/>
      <c r="E46" s="555" t="str">
        <f>'PLEASE FILL IN HERE FIRST!!!'!B57</f>
        <v>Men's Doubles (MD)</v>
      </c>
      <c r="F46" s="555"/>
      <c r="G46" s="293" t="str">
        <f>'PLEASE FILL IN HERE FIRST!!!'!A57</f>
        <v>mandatory event</v>
      </c>
      <c r="H46" s="510"/>
      <c r="I46" s="510"/>
      <c r="J46" s="294"/>
    </row>
    <row r="47" spans="1:10" ht="13" customHeight="1" x14ac:dyDescent="0.15">
      <c r="A47" s="513"/>
      <c r="B47" s="513"/>
      <c r="C47" s="513"/>
      <c r="D47" s="279"/>
      <c r="E47" s="555" t="str">
        <f>'PLEASE FILL IN HERE FIRST!!!'!B59</f>
        <v>Women's Doubles (WD)</v>
      </c>
      <c r="F47" s="555"/>
      <c r="G47" s="293" t="str">
        <f>'PLEASE FILL IN HERE FIRST!!!'!A57</f>
        <v>mandatory event</v>
      </c>
      <c r="H47" s="510"/>
      <c r="I47" s="510"/>
      <c r="J47" s="549"/>
    </row>
    <row r="48" spans="1:10" ht="13" customHeight="1" x14ac:dyDescent="0.15">
      <c r="A48" s="513"/>
      <c r="B48" s="513"/>
      <c r="C48" s="513"/>
      <c r="D48" s="279"/>
      <c r="E48" s="556" t="str">
        <f>IF('PLEASE FILL IN HERE FIRST!!!'!A61="mandatory event",'PLEASE FILL IN HERE FIRST!!!'!B61,IF('PLEASE FILL IN HERE FIRST!!!'!A61="confirmed event",'PLEASE FILL IN HERE FIRST!!!'!B61,IF('PLEASE FILL IN HERE FIRST!!!'!A61="No"," ")))</f>
        <v>Mixed Doubles</v>
      </c>
      <c r="F48" s="556"/>
      <c r="G48" s="293" t="str">
        <f>'PLEASE FILL IN HERE FIRST!!!'!A61</f>
        <v>mandatory event</v>
      </c>
      <c r="H48" s="510"/>
      <c r="I48" s="510"/>
      <c r="J48" s="549"/>
    </row>
    <row r="49" spans="1:10" ht="13" customHeight="1" x14ac:dyDescent="0.15">
      <c r="A49" s="513"/>
      <c r="B49" s="513"/>
      <c r="C49" s="513"/>
      <c r="D49" s="279"/>
      <c r="E49" s="556" t="str">
        <f>IF('PLEASE FILL IN HERE FIRST!!!'!A63="mandatory event",'PLEASE FILL IN HERE FIRST!!!'!B63,IF('PLEASE FILL IN HERE FIRST!!!'!A63="confirmed event",'PLEASE FILL IN HERE FIRST!!!'!B63,IF('PLEASE FILL IN HERE FIRST!!!'!A63="No"," ")))</f>
        <v>U21 Men's Singles (U21 MS)</v>
      </c>
      <c r="F49" s="556"/>
      <c r="G49" s="293" t="str">
        <f>'PLEASE FILL IN HERE FIRST!!!'!A63</f>
        <v>mandatory event</v>
      </c>
      <c r="H49" s="510"/>
      <c r="I49" s="510"/>
      <c r="J49" s="549"/>
    </row>
    <row r="50" spans="1:10" ht="13" customHeight="1" x14ac:dyDescent="0.15">
      <c r="A50" s="423"/>
      <c r="B50" s="423"/>
      <c r="C50" s="423"/>
      <c r="D50" s="279"/>
      <c r="E50" s="556" t="str">
        <f>IF('PLEASE FILL IN HERE FIRST!!!'!A65="mandatory event",'PLEASE FILL IN HERE FIRST!!!'!B65,IF('PLEASE FILL IN HERE FIRST!!!'!A65="confirmed event",'PLEASE FILL IN HERE FIRST!!!'!B64,IF('PLEASE FILL IN HERE FIRST!!!'!A65="No"," ")))</f>
        <v>U21 Women's Singles (U21 WS)</v>
      </c>
      <c r="F50" s="556"/>
      <c r="G50" s="293" t="str">
        <f>'PLEASE FILL IN HERE FIRST!!!'!A65</f>
        <v>mandatory event</v>
      </c>
      <c r="H50" s="424"/>
      <c r="I50" s="424"/>
      <c r="J50" s="422"/>
    </row>
    <row r="51" spans="1:10" ht="13" customHeight="1" x14ac:dyDescent="0.15">
      <c r="A51" s="391"/>
      <c r="B51" s="391"/>
      <c r="C51" s="282"/>
      <c r="D51" s="295"/>
      <c r="E51" s="554" t="s">
        <v>610</v>
      </c>
      <c r="F51" s="554"/>
      <c r="G51" s="554"/>
      <c r="H51" s="554"/>
      <c r="I51" s="554"/>
      <c r="J51" s="554"/>
    </row>
    <row r="52" spans="1:10" ht="10" customHeight="1" x14ac:dyDescent="0.15">
      <c r="E52" s="284"/>
      <c r="F52" s="284"/>
      <c r="G52" s="284"/>
      <c r="H52" s="284"/>
      <c r="I52" s="284"/>
      <c r="J52" s="284"/>
    </row>
    <row r="53" spans="1:10" ht="13" customHeight="1" x14ac:dyDescent="0.15">
      <c r="A53" s="393">
        <v>6</v>
      </c>
      <c r="B53" s="394" t="s">
        <v>142</v>
      </c>
      <c r="C53" s="296"/>
      <c r="D53" s="297"/>
      <c r="E53" s="419" t="s">
        <v>420</v>
      </c>
      <c r="F53" s="420">
        <f>'PLEASE FILL IN HERE FIRST!!!'!B9</f>
        <v>43901</v>
      </c>
      <c r="G53" s="420">
        <f>INDEX(Events!N2:N25,MATCH('PLEASE FILL IN HERE FIRST!!!'!B7,Events!D2:D25,0))</f>
        <v>43902</v>
      </c>
      <c r="H53" s="298" t="s">
        <v>536</v>
      </c>
      <c r="I53" s="420">
        <f>INDEX(Events!O2:O25,MATCH('PLEASE FILL IN HERE FIRST!!!'!B7,Events!D2:D25,0))</f>
        <v>43903</v>
      </c>
      <c r="J53" s="420">
        <f>'PLEASE FILL IN HERE FIRST!!!'!D9</f>
        <v>43905</v>
      </c>
    </row>
    <row r="54" spans="1:10" ht="10" customHeight="1" x14ac:dyDescent="0.15">
      <c r="E54" s="284"/>
      <c r="F54" s="284"/>
      <c r="G54" s="284"/>
      <c r="H54" s="284"/>
      <c r="I54" s="284"/>
      <c r="J54" s="284"/>
    </row>
    <row r="55" spans="1:10" ht="13" customHeight="1" x14ac:dyDescent="0.15">
      <c r="A55" s="393">
        <v>7</v>
      </c>
      <c r="B55" s="394" t="s">
        <v>143</v>
      </c>
      <c r="C55" s="296"/>
      <c r="D55" s="297"/>
      <c r="E55" s="442" t="str">
        <f>INDEX(Events!G2:G25,MATCH('PLEASE FILL IN HERE FIRST!!!'!B7,Events!D2:D16,0))</f>
        <v>Qualifications: 2 Days</v>
      </c>
      <c r="F55" s="475" t="s">
        <v>544</v>
      </c>
      <c r="G55" s="568"/>
      <c r="H55" s="568"/>
      <c r="I55" s="568"/>
      <c r="J55" s="568"/>
    </row>
    <row r="56" spans="1:10" ht="10" customHeight="1" x14ac:dyDescent="0.15">
      <c r="E56" s="443"/>
      <c r="F56" s="443"/>
      <c r="G56" s="443"/>
      <c r="H56" s="443"/>
      <c r="I56" s="443"/>
      <c r="J56" s="443"/>
    </row>
    <row r="57" spans="1:10" ht="13" customHeight="1" x14ac:dyDescent="0.15">
      <c r="A57" s="388">
        <v>8</v>
      </c>
      <c r="B57" s="389" t="s">
        <v>546</v>
      </c>
      <c r="C57" s="276"/>
      <c r="D57" s="299"/>
      <c r="E57" s="444" t="s">
        <v>144</v>
      </c>
      <c r="F57" s="342"/>
      <c r="G57" s="433">
        <f>'PLEASE FILL IN HERE FIRST!!!'!B9-1</f>
        <v>43900</v>
      </c>
      <c r="H57" s="445" t="s">
        <v>145</v>
      </c>
      <c r="I57" s="446">
        <v>0.625</v>
      </c>
      <c r="J57" s="342" t="s">
        <v>146</v>
      </c>
    </row>
    <row r="58" spans="1:10" ht="13" customHeight="1" x14ac:dyDescent="0.15">
      <c r="A58" s="390"/>
      <c r="B58" s="390" t="s">
        <v>580</v>
      </c>
      <c r="C58" s="278"/>
      <c r="D58" s="278"/>
      <c r="E58" s="321" t="s">
        <v>145</v>
      </c>
      <c r="F58" s="514" t="s">
        <v>635</v>
      </c>
      <c r="G58" s="514"/>
      <c r="H58" s="514"/>
      <c r="I58" s="514"/>
      <c r="J58" s="514"/>
    </row>
    <row r="59" spans="1:10" ht="6" customHeight="1" x14ac:dyDescent="0.15">
      <c r="A59" s="391"/>
      <c r="B59" s="391"/>
      <c r="C59" s="281"/>
      <c r="D59" s="281"/>
      <c r="E59" s="569"/>
      <c r="F59" s="569"/>
      <c r="G59" s="569"/>
      <c r="H59" s="569"/>
      <c r="I59" s="569"/>
      <c r="J59" s="569"/>
    </row>
    <row r="60" spans="1:10" ht="13" customHeight="1" x14ac:dyDescent="0.15">
      <c r="A60" s="398"/>
      <c r="B60" s="389" t="s">
        <v>545</v>
      </c>
      <c r="C60" s="276"/>
      <c r="D60" s="299"/>
      <c r="E60" s="444" t="s">
        <v>144</v>
      </c>
      <c r="F60" s="342"/>
      <c r="G60" s="433">
        <f>'PLEASE FILL IN HERE FIRST!!!'!B9-2</f>
        <v>43899</v>
      </c>
      <c r="H60" s="445" t="s">
        <v>145</v>
      </c>
      <c r="I60" s="446">
        <v>0.66666666666666663</v>
      </c>
      <c r="J60" s="342" t="s">
        <v>146</v>
      </c>
    </row>
    <row r="61" spans="1:10" ht="13" customHeight="1" x14ac:dyDescent="0.15">
      <c r="A61" s="390"/>
      <c r="B61" s="390" t="s">
        <v>581</v>
      </c>
      <c r="C61" s="278"/>
      <c r="D61" s="278"/>
      <c r="E61" s="321" t="s">
        <v>145</v>
      </c>
      <c r="F61" s="514" t="s">
        <v>635</v>
      </c>
      <c r="G61" s="514"/>
      <c r="H61" s="514"/>
      <c r="I61" s="514"/>
      <c r="J61" s="514"/>
    </row>
    <row r="62" spans="1:10" ht="6" customHeight="1" x14ac:dyDescent="0.15">
      <c r="A62" s="391"/>
      <c r="B62" s="391"/>
      <c r="C62" s="281"/>
      <c r="D62" s="281"/>
      <c r="E62" s="569"/>
      <c r="F62" s="569"/>
      <c r="G62" s="569"/>
      <c r="H62" s="569"/>
      <c r="I62" s="569"/>
      <c r="J62" s="569"/>
    </row>
    <row r="63" spans="1:10" ht="10" customHeight="1" x14ac:dyDescent="0.15">
      <c r="E63" s="273"/>
      <c r="F63" s="273"/>
      <c r="G63" s="273"/>
      <c r="H63" s="273"/>
      <c r="I63" s="273"/>
      <c r="J63" s="273"/>
    </row>
    <row r="64" spans="1:10" ht="13" customHeight="1" x14ac:dyDescent="0.15">
      <c r="A64" s="388">
        <v>9</v>
      </c>
      <c r="B64" s="389" t="s">
        <v>199</v>
      </c>
      <c r="C64" s="567" t="s">
        <v>18</v>
      </c>
      <c r="D64" s="567"/>
      <c r="E64" s="447">
        <v>9</v>
      </c>
      <c r="F64" s="552" t="s">
        <v>375</v>
      </c>
      <c r="G64" s="552"/>
      <c r="H64" s="300" t="s">
        <v>84</v>
      </c>
      <c r="I64" s="449" t="s">
        <v>307</v>
      </c>
      <c r="J64" s="450" t="s">
        <v>482</v>
      </c>
    </row>
    <row r="65" spans="1:10" ht="13" customHeight="1" x14ac:dyDescent="0.15">
      <c r="A65" s="395"/>
      <c r="B65" s="395"/>
      <c r="C65" s="301"/>
      <c r="D65" s="280" t="s">
        <v>19</v>
      </c>
      <c r="E65" s="448">
        <v>8</v>
      </c>
      <c r="F65" s="570" t="s">
        <v>375</v>
      </c>
      <c r="G65" s="571"/>
      <c r="H65" s="302" t="s">
        <v>84</v>
      </c>
      <c r="I65" s="302"/>
      <c r="J65" s="302"/>
    </row>
    <row r="66" spans="1:10" ht="13" customHeight="1" x14ac:dyDescent="0.15">
      <c r="A66" s="390"/>
      <c r="B66" s="390"/>
      <c r="C66" s="280"/>
      <c r="D66" s="280" t="s">
        <v>147</v>
      </c>
      <c r="E66" s="375"/>
      <c r="F66" s="564" t="s">
        <v>421</v>
      </c>
      <c r="G66" s="564"/>
      <c r="H66" s="302" t="s">
        <v>85</v>
      </c>
      <c r="I66" s="302"/>
      <c r="J66" s="302"/>
    </row>
    <row r="67" spans="1:10" ht="13" customHeight="1" x14ac:dyDescent="0.15">
      <c r="A67" s="391"/>
      <c r="B67" s="391"/>
      <c r="C67" s="303"/>
      <c r="D67" s="283" t="s">
        <v>148</v>
      </c>
      <c r="E67" s="304"/>
      <c r="F67" s="553" t="s">
        <v>463</v>
      </c>
      <c r="G67" s="553"/>
      <c r="H67" s="451"/>
      <c r="I67" s="305"/>
      <c r="J67" s="305"/>
    </row>
    <row r="68" spans="1:10" ht="10" customHeight="1" x14ac:dyDescent="0.15"/>
    <row r="69" spans="1:10" ht="13" customHeight="1" x14ac:dyDescent="0.15">
      <c r="A69" s="388">
        <v>10</v>
      </c>
      <c r="B69" s="389" t="s">
        <v>149</v>
      </c>
      <c r="C69" s="276"/>
      <c r="D69" s="299"/>
      <c r="E69" s="306" t="s">
        <v>150</v>
      </c>
      <c r="F69" s="306"/>
      <c r="G69" s="452">
        <f>'PLEASE FILL IN HERE FIRST!!!'!B41</f>
        <v>70000</v>
      </c>
      <c r="H69" s="306"/>
      <c r="I69" s="306"/>
      <c r="J69" s="306"/>
    </row>
    <row r="70" spans="1:10" ht="13" customHeight="1" x14ac:dyDescent="0.15">
      <c r="A70" s="474"/>
      <c r="B70" s="395"/>
      <c r="C70" s="311"/>
      <c r="D70" s="278"/>
      <c r="E70" s="294" t="s">
        <v>151</v>
      </c>
      <c r="F70" s="294"/>
      <c r="G70" s="473">
        <v>0</v>
      </c>
      <c r="H70" s="329" t="s">
        <v>152</v>
      </c>
      <c r="I70" s="294"/>
      <c r="J70" s="294"/>
    </row>
    <row r="71" spans="1:10" ht="13" customHeight="1" x14ac:dyDescent="0.15">
      <c r="A71" s="390"/>
      <c r="B71" s="471"/>
      <c r="C71" s="472"/>
      <c r="D71" s="278"/>
      <c r="E71" s="294" t="s">
        <v>609</v>
      </c>
      <c r="F71" s="294"/>
      <c r="G71" s="473"/>
      <c r="H71" s="329"/>
      <c r="I71" s="294"/>
      <c r="J71" s="294"/>
    </row>
    <row r="72" spans="1:10" ht="13" customHeight="1" x14ac:dyDescent="0.15">
      <c r="A72" s="391"/>
      <c r="B72" s="421"/>
      <c r="C72" s="307"/>
      <c r="D72" s="282"/>
      <c r="E72" s="308" t="s">
        <v>653</v>
      </c>
      <c r="F72" s="308"/>
      <c r="G72" s="453"/>
      <c r="H72" s="309"/>
      <c r="I72" s="308"/>
      <c r="J72" s="308"/>
    </row>
    <row r="73" spans="1:10" ht="10" customHeight="1" x14ac:dyDescent="0.15">
      <c r="A73" s="315"/>
      <c r="B73" s="315"/>
      <c r="C73" s="273"/>
      <c r="D73" s="273"/>
      <c r="E73" s="294"/>
      <c r="F73" s="294"/>
      <c r="G73" s="294"/>
      <c r="H73" s="294"/>
      <c r="I73" s="294"/>
      <c r="J73" s="294"/>
    </row>
    <row r="74" spans="1:10" ht="13" customHeight="1" x14ac:dyDescent="0.15">
      <c r="A74" s="388">
        <v>11</v>
      </c>
      <c r="B74" s="389" t="s">
        <v>153</v>
      </c>
      <c r="C74" s="276"/>
      <c r="D74" s="310" t="s">
        <v>128</v>
      </c>
      <c r="E74" s="572" t="s">
        <v>321</v>
      </c>
      <c r="F74" s="572"/>
      <c r="G74" s="572"/>
      <c r="H74" s="572"/>
      <c r="I74" s="572"/>
      <c r="J74" s="572"/>
    </row>
    <row r="75" spans="1:10" ht="13" customHeight="1" x14ac:dyDescent="0.15">
      <c r="A75" s="395"/>
      <c r="B75" s="395"/>
      <c r="C75" s="311"/>
      <c r="D75" s="312"/>
      <c r="E75" s="551" t="s">
        <v>322</v>
      </c>
      <c r="F75" s="551"/>
      <c r="G75" s="551"/>
      <c r="H75" s="551"/>
      <c r="I75" s="551"/>
      <c r="J75" s="551"/>
    </row>
    <row r="76" spans="1:10" ht="13" customHeight="1" x14ac:dyDescent="0.15">
      <c r="A76" s="395"/>
      <c r="B76" s="395"/>
      <c r="C76" s="311"/>
      <c r="D76" s="312"/>
      <c r="E76" s="551" t="s">
        <v>217</v>
      </c>
      <c r="F76" s="551"/>
      <c r="G76" s="551"/>
      <c r="H76" s="551"/>
      <c r="I76" s="551"/>
      <c r="J76" s="551"/>
    </row>
    <row r="77" spans="1:10" ht="13" customHeight="1" x14ac:dyDescent="0.15">
      <c r="A77" s="395"/>
      <c r="B77" s="395"/>
      <c r="C77" s="311"/>
      <c r="D77" s="312"/>
      <c r="E77" s="551" t="s">
        <v>216</v>
      </c>
      <c r="F77" s="551"/>
      <c r="G77" s="551"/>
      <c r="H77" s="551"/>
      <c r="I77" s="551"/>
      <c r="J77" s="551"/>
    </row>
    <row r="78" spans="1:10" ht="5" customHeight="1" x14ac:dyDescent="0.15">
      <c r="A78" s="395"/>
      <c r="B78" s="395"/>
      <c r="C78" s="311"/>
      <c r="D78" s="312"/>
      <c r="E78" s="526"/>
      <c r="F78" s="526"/>
      <c r="G78" s="526"/>
      <c r="H78" s="526"/>
      <c r="I78" s="526"/>
      <c r="J78" s="526"/>
    </row>
    <row r="79" spans="1:10" ht="15" x14ac:dyDescent="0.15">
      <c r="A79" s="390"/>
      <c r="B79" s="396"/>
      <c r="C79" s="278"/>
      <c r="D79" s="566"/>
      <c r="E79" s="292" t="s">
        <v>323</v>
      </c>
      <c r="F79" s="292"/>
      <c r="G79" s="292"/>
      <c r="H79" s="292"/>
      <c r="I79" s="313">
        <f>'PLEASE FILL IN HERE FIRST!!!'!B47</f>
        <v>150</v>
      </c>
      <c r="J79" s="291" t="str">
        <f>'PLEASE FILL IN HERE FIRST!!!'!B43</f>
        <v>US $</v>
      </c>
    </row>
    <row r="80" spans="1:10" ht="15" x14ac:dyDescent="0.15">
      <c r="A80" s="390"/>
      <c r="B80" s="396"/>
      <c r="C80" s="278"/>
      <c r="D80" s="566"/>
      <c r="E80" s="535" t="s">
        <v>324</v>
      </c>
      <c r="F80" s="535"/>
      <c r="G80" s="535"/>
      <c r="H80" s="535"/>
      <c r="I80" s="313">
        <f>'PLEASE FILL IN HERE FIRST!!!'!B49</f>
        <v>150</v>
      </c>
      <c r="J80" s="291" t="str">
        <f>'PLEASE FILL IN HERE FIRST!!!'!B43</f>
        <v>US $</v>
      </c>
    </row>
    <row r="81" spans="1:11" ht="13" customHeight="1" x14ac:dyDescent="0.15">
      <c r="A81" s="390"/>
      <c r="B81" s="397"/>
      <c r="C81" s="563" t="s">
        <v>215</v>
      </c>
      <c r="D81" s="563"/>
      <c r="E81" s="532"/>
      <c r="F81" s="532"/>
      <c r="G81" s="532"/>
      <c r="H81" s="532"/>
      <c r="I81" s="532"/>
      <c r="J81" s="532"/>
    </row>
    <row r="82" spans="1:11" x14ac:dyDescent="0.15">
      <c r="A82" s="390"/>
      <c r="B82" s="397"/>
      <c r="C82" s="563"/>
      <c r="D82" s="563"/>
      <c r="E82" s="533"/>
      <c r="F82" s="533"/>
      <c r="G82" s="533"/>
      <c r="H82" s="533"/>
      <c r="I82" s="533"/>
      <c r="J82" s="533"/>
    </row>
    <row r="83" spans="1:11" x14ac:dyDescent="0.15">
      <c r="A83" s="390"/>
      <c r="B83" s="397"/>
      <c r="C83" s="563"/>
      <c r="D83" s="563"/>
      <c r="E83" s="533"/>
      <c r="F83" s="533"/>
      <c r="G83" s="533"/>
      <c r="H83" s="533"/>
      <c r="I83" s="533"/>
      <c r="J83" s="533"/>
    </row>
    <row r="84" spans="1:11" x14ac:dyDescent="0.15">
      <c r="A84" s="390"/>
      <c r="B84" s="397"/>
      <c r="C84" s="563"/>
      <c r="D84" s="563"/>
      <c r="E84" s="533"/>
      <c r="F84" s="533"/>
      <c r="G84" s="533"/>
      <c r="H84" s="533"/>
      <c r="I84" s="533"/>
      <c r="J84" s="533"/>
    </row>
    <row r="85" spans="1:11" x14ac:dyDescent="0.15">
      <c r="A85" s="390"/>
      <c r="B85" s="390"/>
      <c r="C85" s="563"/>
      <c r="D85" s="563"/>
      <c r="E85" s="534"/>
      <c r="F85" s="534"/>
      <c r="G85" s="534"/>
      <c r="H85" s="534"/>
      <c r="I85" s="534"/>
      <c r="J85" s="534"/>
    </row>
    <row r="86" spans="1:11" ht="15" x14ac:dyDescent="0.15">
      <c r="A86" s="398"/>
      <c r="B86" s="398"/>
      <c r="C86" s="299"/>
      <c r="D86" s="310" t="s">
        <v>129</v>
      </c>
      <c r="E86" s="514" t="s">
        <v>636</v>
      </c>
      <c r="F86" s="514"/>
      <c r="G86" s="514"/>
      <c r="H86" s="514"/>
      <c r="I86" s="514"/>
      <c r="J86" s="514"/>
    </row>
    <row r="87" spans="1:11" ht="15" x14ac:dyDescent="0.15">
      <c r="A87" s="390"/>
      <c r="B87" s="390"/>
      <c r="C87" s="278"/>
      <c r="D87" s="280" t="s">
        <v>154</v>
      </c>
      <c r="E87" s="514" t="s">
        <v>637</v>
      </c>
      <c r="F87" s="514"/>
      <c r="G87" s="514"/>
      <c r="H87" s="514"/>
      <c r="I87" s="514"/>
      <c r="J87" s="514"/>
    </row>
    <row r="88" spans="1:11" ht="15" x14ac:dyDescent="0.15">
      <c r="A88" s="390"/>
      <c r="B88" s="390"/>
      <c r="C88" s="278"/>
      <c r="D88" s="280" t="s">
        <v>154</v>
      </c>
      <c r="E88" s="514" t="s">
        <v>638</v>
      </c>
      <c r="F88" s="514"/>
      <c r="G88" s="514"/>
      <c r="H88" s="514"/>
      <c r="I88" s="514"/>
      <c r="J88" s="514"/>
    </row>
    <row r="89" spans="1:11" ht="15" x14ac:dyDescent="0.15">
      <c r="A89" s="390"/>
      <c r="B89" s="390"/>
      <c r="C89" s="278"/>
      <c r="D89" s="280" t="s">
        <v>155</v>
      </c>
      <c r="E89" s="504" t="s">
        <v>639</v>
      </c>
      <c r="F89" s="504"/>
      <c r="G89" s="504"/>
      <c r="H89" s="504"/>
      <c r="I89" s="504"/>
      <c r="J89" s="504"/>
    </row>
    <row r="90" spans="1:11" ht="15" x14ac:dyDescent="0.15">
      <c r="A90" s="390"/>
      <c r="B90" s="390"/>
      <c r="C90" s="278"/>
      <c r="D90" s="280" t="s">
        <v>156</v>
      </c>
      <c r="E90" s="504" t="s">
        <v>621</v>
      </c>
      <c r="F90" s="504"/>
      <c r="G90" s="504"/>
      <c r="H90" s="504"/>
      <c r="I90" s="504"/>
      <c r="J90" s="504"/>
    </row>
    <row r="91" spans="1:11" ht="15" x14ac:dyDescent="0.15">
      <c r="A91" s="390"/>
      <c r="B91" s="390"/>
      <c r="C91" s="278"/>
      <c r="D91" s="280" t="s">
        <v>320</v>
      </c>
      <c r="E91" s="558" t="s">
        <v>640</v>
      </c>
      <c r="F91" s="558"/>
      <c r="G91" s="558"/>
      <c r="H91" s="558"/>
      <c r="I91" s="558"/>
      <c r="J91" s="558"/>
    </row>
    <row r="92" spans="1:11" ht="15" x14ac:dyDescent="0.15">
      <c r="A92" s="390"/>
      <c r="B92" s="390"/>
      <c r="C92" s="278"/>
      <c r="D92" s="278"/>
      <c r="E92" s="529" t="s">
        <v>157</v>
      </c>
      <c r="F92" s="529"/>
      <c r="G92" s="529"/>
      <c r="H92" s="454">
        <v>190</v>
      </c>
      <c r="I92" s="455" t="str">
        <f>'PLEASE FILL IN HERE FIRST!!!'!B43</f>
        <v>US $</v>
      </c>
      <c r="J92" s="343"/>
    </row>
    <row r="93" spans="1:11" ht="15" x14ac:dyDescent="0.15">
      <c r="A93" s="390"/>
      <c r="B93" s="390"/>
      <c r="C93" s="278"/>
      <c r="D93" s="278"/>
      <c r="E93" s="529" t="s">
        <v>158</v>
      </c>
      <c r="F93" s="529"/>
      <c r="G93" s="529"/>
      <c r="H93" s="454">
        <v>132.5</v>
      </c>
      <c r="I93" s="455" t="str">
        <f>'PLEASE FILL IN HERE FIRST!!!'!B43</f>
        <v>US $</v>
      </c>
      <c r="J93" s="343"/>
    </row>
    <row r="94" spans="1:11" ht="15" customHeight="1" x14ac:dyDescent="0.15">
      <c r="A94" s="390"/>
      <c r="B94" s="390"/>
      <c r="C94" s="278"/>
      <c r="D94" s="314"/>
      <c r="E94" s="560" t="s">
        <v>325</v>
      </c>
      <c r="F94" s="560"/>
      <c r="G94" s="560"/>
      <c r="H94" s="560"/>
      <c r="I94" s="560"/>
      <c r="J94" s="560"/>
    </row>
    <row r="95" spans="1:11" x14ac:dyDescent="0.15">
      <c r="A95" s="390"/>
      <c r="B95" s="390"/>
      <c r="C95" s="278"/>
      <c r="D95" s="314"/>
      <c r="E95" s="315" t="s">
        <v>207</v>
      </c>
      <c r="F95" s="315"/>
      <c r="G95" s="315"/>
      <c r="H95" s="315"/>
      <c r="I95" s="315"/>
      <c r="J95" s="315"/>
      <c r="K95" s="316"/>
    </row>
    <row r="96" spans="1:11" x14ac:dyDescent="0.15">
      <c r="A96" s="390"/>
      <c r="B96" s="390"/>
      <c r="C96" s="278"/>
      <c r="D96" s="314"/>
      <c r="E96" s="561" t="s">
        <v>208</v>
      </c>
      <c r="F96" s="561"/>
      <c r="G96" s="561"/>
      <c r="H96" s="561"/>
      <c r="I96" s="561"/>
      <c r="J96" s="561"/>
      <c r="K96" s="561"/>
    </row>
    <row r="97" spans="1:11" x14ac:dyDescent="0.15">
      <c r="A97" s="390"/>
      <c r="B97" s="390"/>
      <c r="C97" s="278"/>
      <c r="D97" s="314"/>
      <c r="E97" s="561" t="s">
        <v>209</v>
      </c>
      <c r="F97" s="561"/>
      <c r="G97" s="561"/>
      <c r="H97" s="561"/>
      <c r="I97" s="561"/>
      <c r="J97" s="561"/>
      <c r="K97" s="561"/>
    </row>
    <row r="98" spans="1:11" ht="13" customHeight="1" x14ac:dyDescent="0.15">
      <c r="A98" s="390"/>
      <c r="B98" s="397"/>
      <c r="C98" s="540" t="s">
        <v>215</v>
      </c>
      <c r="D98" s="540"/>
      <c r="E98" s="542" t="s">
        <v>641</v>
      </c>
      <c r="F98" s="542"/>
      <c r="G98" s="542"/>
      <c r="H98" s="542"/>
      <c r="I98" s="542"/>
      <c r="J98" s="542"/>
    </row>
    <row r="99" spans="1:11" x14ac:dyDescent="0.15">
      <c r="A99" s="390"/>
      <c r="B99" s="399"/>
      <c r="C99" s="540"/>
      <c r="D99" s="540"/>
      <c r="E99" s="543"/>
      <c r="F99" s="543"/>
      <c r="G99" s="543"/>
      <c r="H99" s="543"/>
      <c r="I99" s="543"/>
      <c r="J99" s="543"/>
    </row>
    <row r="100" spans="1:11" x14ac:dyDescent="0.15">
      <c r="A100" s="390"/>
      <c r="B100" s="399"/>
      <c r="C100" s="540"/>
      <c r="D100" s="540"/>
      <c r="E100" s="543"/>
      <c r="F100" s="543"/>
      <c r="G100" s="543"/>
      <c r="H100" s="543"/>
      <c r="I100" s="543"/>
      <c r="J100" s="543"/>
    </row>
    <row r="101" spans="1:11" x14ac:dyDescent="0.15">
      <c r="A101" s="390"/>
      <c r="B101" s="399"/>
      <c r="C101" s="540"/>
      <c r="D101" s="540"/>
      <c r="E101" s="543"/>
      <c r="F101" s="543"/>
      <c r="G101" s="543"/>
      <c r="H101" s="543"/>
      <c r="I101" s="543"/>
      <c r="J101" s="543"/>
    </row>
    <row r="102" spans="1:11" hidden="1" x14ac:dyDescent="0.15">
      <c r="A102" s="391"/>
      <c r="B102" s="391"/>
      <c r="C102" s="541"/>
      <c r="D102" s="541"/>
      <c r="E102" s="544"/>
      <c r="F102" s="544"/>
      <c r="G102" s="544"/>
      <c r="H102" s="544"/>
      <c r="I102" s="544"/>
      <c r="J102" s="544"/>
    </row>
    <row r="103" spans="1:11" ht="5" customHeight="1" x14ac:dyDescent="0.15">
      <c r="A103" s="315"/>
      <c r="B103" s="315"/>
      <c r="C103" s="273"/>
      <c r="D103" s="273"/>
      <c r="E103" s="341"/>
      <c r="F103" s="341"/>
      <c r="G103" s="341"/>
      <c r="H103" s="341"/>
      <c r="I103" s="341"/>
      <c r="J103" s="341"/>
    </row>
    <row r="104" spans="1:11" ht="15" hidden="1" x14ac:dyDescent="0.15">
      <c r="A104" s="400"/>
      <c r="B104" s="389"/>
      <c r="C104" s="277"/>
      <c r="D104" s="310" t="s">
        <v>130</v>
      </c>
      <c r="E104" s="515"/>
      <c r="F104" s="515"/>
      <c r="G104" s="515"/>
      <c r="H104" s="515"/>
      <c r="I104" s="515"/>
      <c r="J104" s="515"/>
    </row>
    <row r="105" spans="1:11" ht="15" hidden="1" x14ac:dyDescent="0.15">
      <c r="A105" s="390"/>
      <c r="B105" s="390"/>
      <c r="C105" s="279"/>
      <c r="D105" s="280" t="s">
        <v>154</v>
      </c>
      <c r="E105" s="514"/>
      <c r="F105" s="514"/>
      <c r="G105" s="514"/>
      <c r="H105" s="514"/>
      <c r="I105" s="514"/>
      <c r="J105" s="514"/>
    </row>
    <row r="106" spans="1:11" ht="15" hidden="1" x14ac:dyDescent="0.15">
      <c r="A106" s="390"/>
      <c r="B106" s="390"/>
      <c r="C106" s="279"/>
      <c r="D106" s="280" t="s">
        <v>154</v>
      </c>
      <c r="E106" s="514"/>
      <c r="F106" s="514"/>
      <c r="G106" s="514"/>
      <c r="H106" s="514"/>
      <c r="I106" s="514"/>
      <c r="J106" s="514"/>
    </row>
    <row r="107" spans="1:11" ht="15" hidden="1" x14ac:dyDescent="0.15">
      <c r="A107" s="390"/>
      <c r="B107" s="390"/>
      <c r="C107" s="279"/>
      <c r="D107" s="280" t="s">
        <v>155</v>
      </c>
      <c r="E107" s="504"/>
      <c r="F107" s="504"/>
      <c r="G107" s="504"/>
      <c r="H107" s="504"/>
      <c r="I107" s="504"/>
      <c r="J107" s="504"/>
    </row>
    <row r="108" spans="1:11" ht="15" hidden="1" x14ac:dyDescent="0.15">
      <c r="A108" s="390"/>
      <c r="B108" s="390"/>
      <c r="C108" s="279"/>
      <c r="D108" s="280" t="s">
        <v>156</v>
      </c>
      <c r="E108" s="504"/>
      <c r="F108" s="504"/>
      <c r="G108" s="504"/>
      <c r="H108" s="504"/>
      <c r="I108" s="504"/>
      <c r="J108" s="504"/>
    </row>
    <row r="109" spans="1:11" ht="15" hidden="1" x14ac:dyDescent="0.15">
      <c r="A109" s="390"/>
      <c r="B109" s="390"/>
      <c r="C109" s="279"/>
      <c r="D109" s="280" t="s">
        <v>320</v>
      </c>
      <c r="E109" s="558"/>
      <c r="F109" s="558"/>
      <c r="G109" s="558"/>
      <c r="H109" s="558"/>
      <c r="I109" s="558"/>
      <c r="J109" s="558"/>
    </row>
    <row r="110" spans="1:11" ht="15" hidden="1" x14ac:dyDescent="0.15">
      <c r="A110" s="390"/>
      <c r="B110" s="390"/>
      <c r="C110" s="279"/>
      <c r="D110" s="279"/>
      <c r="E110" s="529" t="s">
        <v>157</v>
      </c>
      <c r="F110" s="529"/>
      <c r="G110" s="529"/>
      <c r="H110" s="454"/>
      <c r="I110" s="293" t="str">
        <f>'PLEASE FILL IN HERE FIRST!!!'!B43</f>
        <v>US $</v>
      </c>
      <c r="J110" s="293"/>
    </row>
    <row r="111" spans="1:11" ht="15" hidden="1" x14ac:dyDescent="0.15">
      <c r="A111" s="390"/>
      <c r="B111" s="390"/>
      <c r="C111" s="279"/>
      <c r="D111" s="279"/>
      <c r="E111" s="529" t="s">
        <v>158</v>
      </c>
      <c r="F111" s="529"/>
      <c r="G111" s="529"/>
      <c r="H111" s="454"/>
      <c r="I111" s="293" t="str">
        <f>'PLEASE FILL IN HERE FIRST!!!'!B43</f>
        <v>US $</v>
      </c>
      <c r="J111" s="293"/>
    </row>
    <row r="112" spans="1:11" ht="15" hidden="1" x14ac:dyDescent="0.15">
      <c r="A112" s="390"/>
      <c r="B112" s="390"/>
      <c r="C112" s="279"/>
      <c r="D112" s="279"/>
      <c r="E112" s="343" t="s">
        <v>325</v>
      </c>
      <c r="F112" s="343"/>
      <c r="G112" s="343"/>
      <c r="H112" s="343"/>
      <c r="I112" s="343"/>
      <c r="J112" s="343"/>
      <c r="K112" s="317"/>
    </row>
    <row r="113" spans="1:11" ht="15" hidden="1" x14ac:dyDescent="0.15">
      <c r="A113" s="390"/>
      <c r="B113" s="390"/>
      <c r="C113" s="279"/>
      <c r="D113" s="279"/>
      <c r="E113" s="546" t="s">
        <v>207</v>
      </c>
      <c r="F113" s="546"/>
      <c r="G113" s="546"/>
      <c r="H113" s="546"/>
      <c r="I113" s="546"/>
      <c r="J113" s="546"/>
    </row>
    <row r="114" spans="1:11" ht="15" hidden="1" x14ac:dyDescent="0.15">
      <c r="A114" s="390"/>
      <c r="B114" s="390"/>
      <c r="C114" s="279"/>
      <c r="D114" s="279"/>
      <c r="E114" s="546" t="s">
        <v>208</v>
      </c>
      <c r="F114" s="546"/>
      <c r="G114" s="546"/>
      <c r="H114" s="546"/>
      <c r="I114" s="546"/>
      <c r="J114" s="546"/>
    </row>
    <row r="115" spans="1:11" ht="15" hidden="1" x14ac:dyDescent="0.15">
      <c r="A115" s="390"/>
      <c r="B115" s="390"/>
      <c r="C115" s="279"/>
      <c r="D115" s="279"/>
      <c r="E115" s="546" t="s">
        <v>209</v>
      </c>
      <c r="F115" s="546"/>
      <c r="G115" s="546"/>
      <c r="H115" s="546"/>
      <c r="I115" s="546"/>
      <c r="J115" s="546"/>
      <c r="K115" s="317"/>
    </row>
    <row r="116" spans="1:11" ht="13" hidden="1" customHeight="1" x14ac:dyDescent="0.15">
      <c r="A116" s="390"/>
      <c r="B116" s="397"/>
      <c r="C116" s="540" t="s">
        <v>215</v>
      </c>
      <c r="D116" s="540"/>
      <c r="E116" s="542"/>
      <c r="F116" s="542"/>
      <c r="G116" s="542"/>
      <c r="H116" s="542"/>
      <c r="I116" s="542"/>
      <c r="J116" s="542"/>
    </row>
    <row r="117" spans="1:11" ht="13" hidden="1" customHeight="1" x14ac:dyDescent="0.15">
      <c r="A117" s="390"/>
      <c r="B117" s="399"/>
      <c r="C117" s="540"/>
      <c r="D117" s="540"/>
      <c r="E117" s="543"/>
      <c r="F117" s="543"/>
      <c r="G117" s="543"/>
      <c r="H117" s="543"/>
      <c r="I117" s="543"/>
      <c r="J117" s="543"/>
    </row>
    <row r="118" spans="1:11" hidden="1" x14ac:dyDescent="0.15">
      <c r="A118" s="390"/>
      <c r="B118" s="399"/>
      <c r="C118" s="540"/>
      <c r="D118" s="540"/>
      <c r="E118" s="543"/>
      <c r="F118" s="543"/>
      <c r="G118" s="543"/>
      <c r="H118" s="543"/>
      <c r="I118" s="543"/>
      <c r="J118" s="543"/>
    </row>
    <row r="119" spans="1:11" ht="9" hidden="1" customHeight="1" x14ac:dyDescent="0.15">
      <c r="A119" s="390"/>
      <c r="B119" s="399"/>
      <c r="C119" s="540"/>
      <c r="D119" s="540"/>
      <c r="E119" s="543"/>
      <c r="F119" s="543"/>
      <c r="G119" s="543"/>
      <c r="H119" s="543"/>
      <c r="I119" s="543"/>
      <c r="J119" s="543"/>
    </row>
    <row r="120" spans="1:11" hidden="1" x14ac:dyDescent="0.15">
      <c r="A120" s="391"/>
      <c r="B120" s="391"/>
      <c r="C120" s="541"/>
      <c r="D120" s="541"/>
      <c r="E120" s="544"/>
      <c r="F120" s="544"/>
      <c r="G120" s="544"/>
      <c r="H120" s="544"/>
      <c r="I120" s="544"/>
      <c r="J120" s="544"/>
    </row>
    <row r="121" spans="1:11" ht="5" hidden="1" customHeight="1" x14ac:dyDescent="0.15">
      <c r="A121" s="315"/>
      <c r="B121" s="315"/>
      <c r="C121" s="273"/>
      <c r="D121" s="273"/>
      <c r="E121" s="341"/>
      <c r="F121" s="341"/>
      <c r="G121" s="341"/>
      <c r="H121" s="341"/>
      <c r="I121" s="341"/>
      <c r="J121" s="341"/>
    </row>
    <row r="122" spans="1:11" ht="13" hidden="1" customHeight="1" x14ac:dyDescent="0.15">
      <c r="A122" s="388">
        <v>11</v>
      </c>
      <c r="B122" s="389" t="s">
        <v>153</v>
      </c>
      <c r="C122" s="277"/>
      <c r="D122" s="310" t="s">
        <v>59</v>
      </c>
      <c r="E122" s="515"/>
      <c r="F122" s="515"/>
      <c r="G122" s="515"/>
      <c r="H122" s="515"/>
      <c r="I122" s="515"/>
      <c r="J122" s="515"/>
    </row>
    <row r="123" spans="1:11" ht="13" hidden="1" customHeight="1" x14ac:dyDescent="0.15">
      <c r="A123" s="390"/>
      <c r="B123" s="390"/>
      <c r="C123" s="279"/>
      <c r="D123" s="280" t="s">
        <v>154</v>
      </c>
      <c r="E123" s="514"/>
      <c r="F123" s="514"/>
      <c r="G123" s="514"/>
      <c r="H123" s="514"/>
      <c r="I123" s="514"/>
      <c r="J123" s="514"/>
    </row>
    <row r="124" spans="1:11" ht="13" hidden="1" customHeight="1" x14ac:dyDescent="0.15">
      <c r="A124" s="390"/>
      <c r="B124" s="390"/>
      <c r="C124" s="279"/>
      <c r="D124" s="280" t="s">
        <v>154</v>
      </c>
      <c r="E124" s="514"/>
      <c r="F124" s="514"/>
      <c r="G124" s="514"/>
      <c r="H124" s="514"/>
      <c r="I124" s="514"/>
      <c r="J124" s="514"/>
    </row>
    <row r="125" spans="1:11" ht="13" hidden="1" customHeight="1" x14ac:dyDescent="0.15">
      <c r="A125" s="390"/>
      <c r="B125" s="390"/>
      <c r="C125" s="279"/>
      <c r="D125" s="280" t="s">
        <v>155</v>
      </c>
      <c r="E125" s="504"/>
      <c r="F125" s="504"/>
      <c r="G125" s="504"/>
      <c r="H125" s="504"/>
      <c r="I125" s="504"/>
      <c r="J125" s="504"/>
    </row>
    <row r="126" spans="1:11" ht="13" hidden="1" customHeight="1" x14ac:dyDescent="0.15">
      <c r="A126" s="390"/>
      <c r="B126" s="390"/>
      <c r="C126" s="279"/>
      <c r="D126" s="280" t="s">
        <v>156</v>
      </c>
      <c r="E126" s="504"/>
      <c r="F126" s="504"/>
      <c r="G126" s="504"/>
      <c r="H126" s="504"/>
      <c r="I126" s="504"/>
      <c r="J126" s="504"/>
    </row>
    <row r="127" spans="1:11" ht="13" hidden="1" customHeight="1" x14ac:dyDescent="0.15">
      <c r="A127" s="390"/>
      <c r="B127" s="390"/>
      <c r="C127" s="279"/>
      <c r="D127" s="280" t="s">
        <v>320</v>
      </c>
      <c r="E127" s="558"/>
      <c r="F127" s="558"/>
      <c r="G127" s="558"/>
      <c r="H127" s="558"/>
      <c r="I127" s="558"/>
      <c r="J127" s="558"/>
    </row>
    <row r="128" spans="1:11" ht="13" hidden="1" customHeight="1" x14ac:dyDescent="0.15">
      <c r="A128" s="390"/>
      <c r="B128" s="390"/>
      <c r="C128" s="279"/>
      <c r="D128" s="279"/>
      <c r="E128" s="529" t="s">
        <v>157</v>
      </c>
      <c r="F128" s="529"/>
      <c r="G128" s="529"/>
      <c r="H128" s="454"/>
      <c r="I128" s="455" t="str">
        <f>'PLEASE FILL IN HERE FIRST!!!'!B43</f>
        <v>US $</v>
      </c>
      <c r="J128" s="343"/>
    </row>
    <row r="129" spans="1:11" ht="13" hidden="1" customHeight="1" x14ac:dyDescent="0.15">
      <c r="A129" s="390"/>
      <c r="B129" s="390"/>
      <c r="C129" s="279"/>
      <c r="D129" s="279"/>
      <c r="E129" s="529" t="s">
        <v>158</v>
      </c>
      <c r="F129" s="529"/>
      <c r="G129" s="529"/>
      <c r="H129" s="454"/>
      <c r="I129" s="455" t="str">
        <f>'PLEASE FILL IN HERE FIRST!!!'!B43</f>
        <v>US $</v>
      </c>
      <c r="J129" s="343"/>
    </row>
    <row r="130" spans="1:11" ht="13" hidden="1" customHeight="1" x14ac:dyDescent="0.15">
      <c r="A130" s="390"/>
      <c r="B130" s="390"/>
      <c r="C130" s="279"/>
      <c r="D130" s="279"/>
      <c r="E130" s="294" t="s">
        <v>325</v>
      </c>
      <c r="F130" s="294"/>
      <c r="G130" s="294"/>
      <c r="H130" s="294"/>
      <c r="I130" s="294"/>
      <c r="J130" s="294"/>
      <c r="K130" s="317"/>
    </row>
    <row r="131" spans="1:11" ht="13" hidden="1" customHeight="1" x14ac:dyDescent="0.15">
      <c r="A131" s="390"/>
      <c r="B131" s="390"/>
      <c r="C131" s="279"/>
      <c r="D131" s="279"/>
      <c r="E131" s="546" t="s">
        <v>207</v>
      </c>
      <c r="F131" s="546"/>
      <c r="G131" s="546"/>
      <c r="H131" s="546"/>
      <c r="I131" s="546"/>
      <c r="J131" s="546"/>
    </row>
    <row r="132" spans="1:11" ht="13" hidden="1" customHeight="1" x14ac:dyDescent="0.15">
      <c r="A132" s="390"/>
      <c r="B132" s="390"/>
      <c r="C132" s="279"/>
      <c r="D132" s="279"/>
      <c r="E132" s="546" t="s">
        <v>208</v>
      </c>
      <c r="F132" s="546"/>
      <c r="G132" s="546"/>
      <c r="H132" s="546"/>
      <c r="I132" s="546"/>
      <c r="J132" s="546"/>
    </row>
    <row r="133" spans="1:11" ht="13" hidden="1" customHeight="1" x14ac:dyDescent="0.15">
      <c r="A133" s="390"/>
      <c r="B133" s="390"/>
      <c r="C133" s="279"/>
      <c r="D133" s="279"/>
      <c r="E133" s="546" t="s">
        <v>209</v>
      </c>
      <c r="F133" s="546"/>
      <c r="G133" s="546"/>
      <c r="H133" s="546"/>
      <c r="I133" s="546"/>
      <c r="J133" s="546"/>
      <c r="K133" s="317"/>
    </row>
    <row r="134" spans="1:11" ht="13" hidden="1" customHeight="1" x14ac:dyDescent="0.15">
      <c r="A134" s="390"/>
      <c r="B134" s="397"/>
      <c r="C134" s="540" t="s">
        <v>215</v>
      </c>
      <c r="D134" s="540"/>
      <c r="E134" s="542"/>
      <c r="F134" s="542"/>
      <c r="G134" s="542"/>
      <c r="H134" s="542"/>
      <c r="I134" s="542"/>
      <c r="J134" s="542"/>
    </row>
    <row r="135" spans="1:11" ht="13" hidden="1" customHeight="1" x14ac:dyDescent="0.15">
      <c r="A135" s="390"/>
      <c r="B135" s="399"/>
      <c r="C135" s="540"/>
      <c r="D135" s="540"/>
      <c r="E135" s="543"/>
      <c r="F135" s="543"/>
      <c r="G135" s="543"/>
      <c r="H135" s="543"/>
      <c r="I135" s="543"/>
      <c r="J135" s="543"/>
    </row>
    <row r="136" spans="1:11" ht="13" hidden="1" customHeight="1" x14ac:dyDescent="0.15">
      <c r="A136" s="390"/>
      <c r="B136" s="399"/>
      <c r="C136" s="540"/>
      <c r="D136" s="540"/>
      <c r="E136" s="543"/>
      <c r="F136" s="543"/>
      <c r="G136" s="543"/>
      <c r="H136" s="543"/>
      <c r="I136" s="543"/>
      <c r="J136" s="543"/>
    </row>
    <row r="137" spans="1:11" ht="13" hidden="1" customHeight="1" x14ac:dyDescent="0.15">
      <c r="A137" s="390"/>
      <c r="B137" s="399"/>
      <c r="C137" s="540"/>
      <c r="D137" s="540"/>
      <c r="E137" s="543"/>
      <c r="F137" s="543"/>
      <c r="G137" s="543"/>
      <c r="H137" s="543"/>
      <c r="I137" s="543"/>
      <c r="J137" s="543"/>
    </row>
    <row r="138" spans="1:11" ht="13" hidden="1" customHeight="1" x14ac:dyDescent="0.15">
      <c r="A138" s="391"/>
      <c r="B138" s="391"/>
      <c r="C138" s="541"/>
      <c r="D138" s="541"/>
      <c r="E138" s="544"/>
      <c r="F138" s="544"/>
      <c r="G138" s="544"/>
      <c r="H138" s="544"/>
      <c r="I138" s="544"/>
      <c r="J138" s="544"/>
    </row>
    <row r="139" spans="1:11" ht="5" hidden="1" customHeight="1" x14ac:dyDescent="0.15">
      <c r="A139" s="315"/>
      <c r="B139" s="401"/>
      <c r="C139" s="318"/>
      <c r="D139" s="318"/>
      <c r="E139" s="456"/>
      <c r="F139" s="456"/>
      <c r="G139" s="456"/>
      <c r="H139" s="319"/>
      <c r="I139" s="457"/>
      <c r="J139" s="320"/>
    </row>
    <row r="140" spans="1:11" ht="13" customHeight="1" x14ac:dyDescent="0.15">
      <c r="A140" s="388">
        <v>12</v>
      </c>
      <c r="B140" s="389" t="s">
        <v>60</v>
      </c>
      <c r="C140" s="276"/>
      <c r="D140" s="299"/>
      <c r="E140" s="458" t="s">
        <v>10</v>
      </c>
      <c r="F140" s="505" t="s">
        <v>642</v>
      </c>
      <c r="G140" s="505"/>
      <c r="H140" s="505"/>
      <c r="I140" s="505"/>
      <c r="J140" s="505"/>
    </row>
    <row r="141" spans="1:11" ht="13" customHeight="1" x14ac:dyDescent="0.15">
      <c r="A141" s="390"/>
      <c r="B141" s="390"/>
      <c r="C141" s="278"/>
      <c r="D141" s="278"/>
      <c r="E141" s="321" t="s">
        <v>106</v>
      </c>
      <c r="F141" s="343" t="s">
        <v>62</v>
      </c>
      <c r="G141" s="459"/>
      <c r="H141" s="322"/>
      <c r="I141" s="460"/>
      <c r="J141" s="343"/>
    </row>
    <row r="142" spans="1:11" ht="13" customHeight="1" x14ac:dyDescent="0.15">
      <c r="A142" s="390"/>
      <c r="B142" s="390"/>
      <c r="C142" s="278"/>
      <c r="D142" s="278"/>
      <c r="E142" s="531" t="s">
        <v>11</v>
      </c>
      <c r="F142" s="545"/>
      <c r="G142" s="545"/>
      <c r="H142" s="545"/>
      <c r="I142" s="545"/>
      <c r="J142" s="545"/>
    </row>
    <row r="143" spans="1:11" ht="18" customHeight="1" x14ac:dyDescent="0.15">
      <c r="A143" s="390"/>
      <c r="B143" s="390"/>
      <c r="C143" s="278"/>
      <c r="D143" s="278"/>
      <c r="E143" s="531"/>
      <c r="F143" s="545"/>
      <c r="G143" s="545"/>
      <c r="H143" s="545"/>
      <c r="I143" s="545"/>
      <c r="J143" s="545"/>
    </row>
    <row r="144" spans="1:11" ht="13" customHeight="1" x14ac:dyDescent="0.15">
      <c r="A144" s="390"/>
      <c r="B144" s="390"/>
      <c r="C144" s="278"/>
      <c r="D144" s="278"/>
      <c r="E144" s="285"/>
      <c r="F144" s="294" t="s">
        <v>200</v>
      </c>
      <c r="G144" s="323"/>
      <c r="H144" s="323"/>
      <c r="I144" s="323"/>
      <c r="J144" s="323"/>
    </row>
    <row r="145" spans="1:11" ht="13" customHeight="1" x14ac:dyDescent="0.15">
      <c r="A145" s="390"/>
      <c r="B145" s="390"/>
      <c r="C145" s="278"/>
      <c r="D145" s="278"/>
      <c r="E145" s="294"/>
      <c r="F145" s="378" t="s">
        <v>75</v>
      </c>
      <c r="G145" s="377"/>
      <c r="H145" s="377"/>
      <c r="I145" s="377"/>
      <c r="J145" s="377"/>
    </row>
    <row r="146" spans="1:11" ht="13" customHeight="1" x14ac:dyDescent="0.15">
      <c r="A146" s="391"/>
      <c r="B146" s="391"/>
      <c r="C146" s="282"/>
      <c r="D146" s="282"/>
      <c r="E146" s="324"/>
      <c r="F146" s="325" t="s">
        <v>333</v>
      </c>
      <c r="G146" s="326"/>
      <c r="H146" s="326"/>
      <c r="I146" s="326"/>
      <c r="J146" s="326"/>
    </row>
    <row r="147" spans="1:11" ht="5" customHeight="1" x14ac:dyDescent="0.15"/>
    <row r="148" spans="1:11" ht="15" x14ac:dyDescent="0.15">
      <c r="A148" s="388">
        <v>13</v>
      </c>
      <c r="B148" s="389" t="s">
        <v>63</v>
      </c>
      <c r="C148" s="276"/>
      <c r="D148" s="299"/>
      <c r="E148" s="306" t="s">
        <v>64</v>
      </c>
      <c r="F148" s="306"/>
      <c r="G148" s="327">
        <f>'PLEASE FILL IN HERE FIRST!!!'!B9-7</f>
        <v>43894</v>
      </c>
      <c r="H148" s="306"/>
      <c r="I148" s="306"/>
      <c r="J148" s="306"/>
    </row>
    <row r="149" spans="1:11" ht="7" customHeight="1" x14ac:dyDescent="0.15">
      <c r="A149" s="390"/>
      <c r="B149" s="390"/>
      <c r="C149" s="279"/>
      <c r="D149" s="279"/>
      <c r="E149" s="294"/>
      <c r="F149" s="294"/>
      <c r="G149" s="328"/>
      <c r="H149" s="329"/>
      <c r="I149" s="294"/>
      <c r="J149" s="294"/>
    </row>
    <row r="150" spans="1:11" ht="5" customHeight="1" x14ac:dyDescent="0.15">
      <c r="A150" s="390"/>
      <c r="B150" s="397"/>
      <c r="C150" s="507" t="s">
        <v>215</v>
      </c>
      <c r="D150" s="507"/>
      <c r="E150" s="539" t="s">
        <v>547</v>
      </c>
      <c r="F150" s="539"/>
      <c r="G150" s="539"/>
      <c r="H150" s="539"/>
      <c r="I150" s="539"/>
      <c r="J150" s="539"/>
      <c r="K150" s="330"/>
    </row>
    <row r="151" spans="1:11" ht="7" customHeight="1" x14ac:dyDescent="0.15">
      <c r="A151" s="390"/>
      <c r="B151" s="402"/>
      <c r="C151" s="507"/>
      <c r="D151" s="507"/>
      <c r="E151" s="539"/>
      <c r="F151" s="539"/>
      <c r="G151" s="539"/>
      <c r="H151" s="539"/>
      <c r="I151" s="539"/>
      <c r="J151" s="539"/>
      <c r="K151" s="331"/>
    </row>
    <row r="152" spans="1:11" ht="7" customHeight="1" x14ac:dyDescent="0.15">
      <c r="A152" s="390"/>
      <c r="B152" s="402"/>
      <c r="C152" s="507"/>
      <c r="D152" s="507"/>
      <c r="E152" s="539"/>
      <c r="F152" s="539"/>
      <c r="G152" s="539"/>
      <c r="H152" s="539"/>
      <c r="I152" s="539"/>
      <c r="J152" s="539"/>
      <c r="K152" s="331"/>
    </row>
    <row r="153" spans="1:11" ht="11" customHeight="1" x14ac:dyDescent="0.15">
      <c r="A153" s="390"/>
      <c r="B153" s="402"/>
      <c r="C153" s="507"/>
      <c r="D153" s="507"/>
      <c r="E153" s="539"/>
      <c r="F153" s="539"/>
      <c r="G153" s="539"/>
      <c r="H153" s="539"/>
      <c r="I153" s="539"/>
      <c r="J153" s="539"/>
      <c r="K153" s="331"/>
    </row>
    <row r="154" spans="1:11" ht="17" customHeight="1" x14ac:dyDescent="0.15">
      <c r="A154" s="390"/>
      <c r="B154" s="402"/>
      <c r="C154" s="507"/>
      <c r="D154" s="507"/>
      <c r="E154" s="539"/>
      <c r="F154" s="539"/>
      <c r="G154" s="539"/>
      <c r="H154" s="539"/>
      <c r="I154" s="539"/>
      <c r="J154" s="539"/>
      <c r="K154" s="331"/>
    </row>
    <row r="155" spans="1:11" ht="5" customHeight="1" x14ac:dyDescent="0.15">
      <c r="A155" s="391"/>
      <c r="B155" s="391"/>
      <c r="C155" s="282"/>
      <c r="D155" s="282"/>
      <c r="E155" s="332"/>
      <c r="F155" s="332"/>
      <c r="G155" s="333"/>
      <c r="H155" s="334"/>
      <c r="I155" s="332"/>
      <c r="J155" s="332"/>
    </row>
    <row r="156" spans="1:11" x14ac:dyDescent="0.15">
      <c r="A156" s="315"/>
      <c r="B156" s="315"/>
      <c r="C156" s="273"/>
      <c r="D156" s="273"/>
      <c r="E156" s="273"/>
      <c r="F156" s="273"/>
      <c r="G156" s="335"/>
      <c r="H156" s="336"/>
      <c r="I156" s="273"/>
      <c r="J156" s="273"/>
    </row>
    <row r="157" spans="1:11" ht="15" x14ac:dyDescent="0.15">
      <c r="A157" s="388">
        <v>14</v>
      </c>
      <c r="B157" s="389" t="s">
        <v>65</v>
      </c>
      <c r="C157" s="276"/>
      <c r="D157" s="376" t="s">
        <v>98</v>
      </c>
      <c r="E157" s="536" t="s">
        <v>643</v>
      </c>
      <c r="F157" s="536"/>
      <c r="G157" s="337" t="s">
        <v>61</v>
      </c>
      <c r="H157" s="461">
        <v>0.41666666666666669</v>
      </c>
      <c r="I157" s="338" t="s">
        <v>106</v>
      </c>
      <c r="J157" s="461">
        <v>0.70833333333333337</v>
      </c>
    </row>
    <row r="158" spans="1:11" ht="15" x14ac:dyDescent="0.15">
      <c r="A158" s="395"/>
      <c r="B158" s="395"/>
      <c r="C158" s="311"/>
      <c r="D158" s="280" t="s">
        <v>76</v>
      </c>
      <c r="E158" s="537" t="s">
        <v>644</v>
      </c>
      <c r="F158" s="537"/>
      <c r="G158" s="339" t="s">
        <v>61</v>
      </c>
      <c r="H158" s="462">
        <v>0.41666666666666669</v>
      </c>
      <c r="I158" s="340" t="s">
        <v>106</v>
      </c>
      <c r="J158" s="462">
        <v>0.70833333333333337</v>
      </c>
    </row>
    <row r="159" spans="1:11" ht="15" x14ac:dyDescent="0.15">
      <c r="A159" s="391"/>
      <c r="B159" s="391"/>
      <c r="C159" s="282"/>
      <c r="D159" s="282"/>
      <c r="E159" s="463" t="s">
        <v>77</v>
      </c>
      <c r="F159" s="538" t="s">
        <v>632</v>
      </c>
      <c r="G159" s="538"/>
      <c r="H159" s="538"/>
      <c r="I159" s="538"/>
      <c r="J159" s="538"/>
    </row>
    <row r="160" spans="1:11" ht="5" customHeight="1" x14ac:dyDescent="0.15">
      <c r="A160" s="315"/>
      <c r="B160" s="315"/>
      <c r="C160" s="273"/>
      <c r="D160" s="273"/>
      <c r="E160" s="341"/>
      <c r="F160" s="341"/>
      <c r="G160" s="335"/>
      <c r="H160" s="464"/>
      <c r="I160" s="341"/>
      <c r="J160" s="341"/>
    </row>
    <row r="161" spans="1:20" ht="13" customHeight="1" x14ac:dyDescent="0.15">
      <c r="A161" s="388">
        <v>15</v>
      </c>
      <c r="B161" s="389" t="s">
        <v>66</v>
      </c>
      <c r="C161" s="276"/>
      <c r="D161" s="299"/>
      <c r="E161" s="342"/>
      <c r="F161" s="342"/>
      <c r="G161" s="342"/>
      <c r="H161" s="342"/>
      <c r="I161" s="342"/>
      <c r="J161" s="342"/>
    </row>
    <row r="162" spans="1:20" ht="13" customHeight="1" x14ac:dyDescent="0.15">
      <c r="A162" s="390"/>
      <c r="B162" s="390"/>
      <c r="C162" s="278"/>
      <c r="D162" s="278"/>
      <c r="E162" s="343" t="s">
        <v>67</v>
      </c>
      <c r="F162" s="343"/>
      <c r="G162" s="465">
        <f>'PLEASE FILL IN HERE FIRST!!!'!B11</f>
        <v>43871</v>
      </c>
      <c r="H162" s="343" t="s">
        <v>326</v>
      </c>
      <c r="I162" s="343"/>
      <c r="J162" s="343"/>
    </row>
    <row r="163" spans="1:20" ht="13" customHeight="1" x14ac:dyDescent="0.15">
      <c r="A163" s="390"/>
      <c r="B163" s="390"/>
      <c r="C163" s="278"/>
      <c r="D163" s="278"/>
      <c r="E163" s="343" t="s">
        <v>68</v>
      </c>
      <c r="F163" s="343"/>
      <c r="G163" s="465">
        <f>'PLEASE FILL IN HERE FIRST!!!'!B13</f>
        <v>43878</v>
      </c>
      <c r="H163" s="343"/>
      <c r="I163" s="343"/>
      <c r="J163" s="343"/>
    </row>
    <row r="164" spans="1:20" ht="13" customHeight="1" x14ac:dyDescent="0.15">
      <c r="A164" s="511"/>
      <c r="B164" s="511"/>
      <c r="C164" s="511"/>
      <c r="D164" s="511"/>
      <c r="E164" s="466" t="s">
        <v>309</v>
      </c>
      <c r="F164" s="343"/>
      <c r="G164" s="465">
        <f>'PLEASE FILL IN HERE FIRST!!!'!B39</f>
        <v>43894</v>
      </c>
      <c r="H164" s="512" t="s">
        <v>310</v>
      </c>
      <c r="I164" s="512"/>
      <c r="J164" s="512"/>
    </row>
    <row r="165" spans="1:20" ht="13" customHeight="1" x14ac:dyDescent="0.15">
      <c r="A165" s="390"/>
      <c r="B165" s="390"/>
      <c r="C165" s="278"/>
      <c r="D165" s="278"/>
      <c r="E165" s="343" t="s">
        <v>46</v>
      </c>
      <c r="F165" s="343"/>
      <c r="G165" s="467">
        <v>43886</v>
      </c>
      <c r="H165" s="343"/>
      <c r="I165" s="343"/>
      <c r="J165" s="343"/>
    </row>
    <row r="166" spans="1:20" ht="13" customHeight="1" x14ac:dyDescent="0.15">
      <c r="A166" s="391"/>
      <c r="B166" s="391"/>
      <c r="C166" s="282"/>
      <c r="D166" s="282"/>
      <c r="E166" s="468" t="s">
        <v>314</v>
      </c>
      <c r="F166" s="468"/>
      <c r="G166" s="469">
        <v>43891</v>
      </c>
      <c r="H166" s="468"/>
      <c r="I166" s="468"/>
      <c r="J166" s="468"/>
    </row>
    <row r="167" spans="1:20" ht="5" customHeight="1" x14ac:dyDescent="0.15">
      <c r="A167" s="315"/>
      <c r="B167" s="315"/>
      <c r="C167" s="273"/>
      <c r="D167" s="273"/>
      <c r="E167" s="273"/>
      <c r="F167" s="273"/>
      <c r="G167" s="341"/>
      <c r="H167" s="273"/>
      <c r="I167" s="273"/>
      <c r="J167" s="273"/>
    </row>
    <row r="168" spans="1:20" ht="15" x14ac:dyDescent="0.15">
      <c r="A168" s="388">
        <v>16</v>
      </c>
      <c r="B168" s="389" t="s">
        <v>69</v>
      </c>
      <c r="C168" s="276"/>
      <c r="D168" s="299"/>
      <c r="E168" s="342" t="s">
        <v>70</v>
      </c>
      <c r="F168" s="306"/>
      <c r="G168" s="530">
        <f>'PLEASE FILL IN HERE FIRST!!!'!B9-3</f>
        <v>43898</v>
      </c>
      <c r="H168" s="530"/>
      <c r="I168" s="306" t="s">
        <v>327</v>
      </c>
      <c r="J168" s="306"/>
    </row>
    <row r="169" spans="1:20" ht="15" x14ac:dyDescent="0.15">
      <c r="A169" s="403"/>
      <c r="B169" s="426"/>
      <c r="C169" s="426"/>
      <c r="D169" s="426"/>
      <c r="E169" s="343" t="s">
        <v>218</v>
      </c>
      <c r="F169" s="292"/>
      <c r="G169" s="343"/>
      <c r="H169" s="294"/>
      <c r="I169" s="294"/>
      <c r="J169" s="294"/>
    </row>
    <row r="170" spans="1:20" ht="17" customHeight="1" x14ac:dyDescent="0.15">
      <c r="A170" s="403"/>
      <c r="B170" s="426"/>
      <c r="C170" s="426"/>
      <c r="D170" s="426"/>
      <c r="E170" s="292" t="s">
        <v>328</v>
      </c>
      <c r="F170" s="292"/>
      <c r="G170" s="344"/>
      <c r="H170" s="345"/>
      <c r="I170" s="313" t="str">
        <f>'PLEASE FILL IN HERE FIRST!!!'!B47&amp;"  "&amp;'PLEASE FILL IN HERE FIRST!!!'!B43</f>
        <v>150  US $</v>
      </c>
      <c r="J170" s="292" t="s">
        <v>269</v>
      </c>
    </row>
    <row r="171" spans="1:20" ht="13" customHeight="1" x14ac:dyDescent="0.15">
      <c r="A171" s="403"/>
      <c r="B171" s="478" t="s">
        <v>315</v>
      </c>
      <c r="C171" s="478"/>
      <c r="D171" s="478"/>
      <c r="E171" s="527" t="s">
        <v>329</v>
      </c>
      <c r="F171" s="527"/>
      <c r="G171" s="527"/>
      <c r="H171" s="527"/>
      <c r="I171" s="527"/>
      <c r="J171" s="527"/>
    </row>
    <row r="172" spans="1:20" ht="27" customHeight="1" x14ac:dyDescent="0.15">
      <c r="A172" s="403"/>
      <c r="B172" s="478"/>
      <c r="C172" s="478"/>
      <c r="D172" s="478"/>
      <c r="E172" s="527" t="s">
        <v>413</v>
      </c>
      <c r="F172" s="527"/>
      <c r="G172" s="527"/>
      <c r="H172" s="527"/>
      <c r="I172" s="527"/>
      <c r="J172" s="527"/>
      <c r="O172" s="485"/>
      <c r="P172" s="485"/>
      <c r="Q172" s="485"/>
      <c r="R172" s="485"/>
      <c r="S172" s="485"/>
      <c r="T172" s="485"/>
    </row>
    <row r="173" spans="1:20" ht="10" customHeight="1" x14ac:dyDescent="0.15">
      <c r="A173" s="403"/>
      <c r="B173" s="426"/>
      <c r="C173" s="426"/>
      <c r="D173" s="426"/>
      <c r="E173" s="528"/>
      <c r="F173" s="528"/>
      <c r="G173" s="528"/>
      <c r="H173" s="528"/>
      <c r="I173" s="528"/>
      <c r="J173" s="528"/>
      <c r="O173" s="485"/>
      <c r="P173" s="485"/>
      <c r="Q173" s="485"/>
      <c r="R173" s="485"/>
      <c r="S173" s="485"/>
      <c r="T173" s="485"/>
    </row>
    <row r="174" spans="1:20" ht="15" x14ac:dyDescent="0.15">
      <c r="A174" s="403"/>
      <c r="B174" s="426"/>
      <c r="C174" s="426"/>
      <c r="D174" s="426"/>
      <c r="E174" s="486" t="s">
        <v>414</v>
      </c>
      <c r="F174" s="486"/>
      <c r="G174" s="486"/>
      <c r="H174" s="486"/>
      <c r="I174" s="486"/>
      <c r="J174" s="486"/>
    </row>
    <row r="175" spans="1:20" ht="15" x14ac:dyDescent="0.15">
      <c r="A175" s="391"/>
      <c r="B175" s="427"/>
      <c r="C175" s="427"/>
      <c r="D175" s="427"/>
      <c r="E175" s="346"/>
      <c r="F175" s="347"/>
      <c r="G175" s="348"/>
      <c r="H175" s="348"/>
      <c r="I175" s="348"/>
      <c r="J175" s="348"/>
    </row>
    <row r="176" spans="1:20" ht="5" customHeight="1" x14ac:dyDescent="0.15">
      <c r="A176" s="315"/>
      <c r="B176" s="315"/>
      <c r="C176" s="273"/>
      <c r="D176" s="273"/>
      <c r="E176" s="273"/>
      <c r="F176" s="273"/>
      <c r="G176" s="341"/>
      <c r="H176" s="273"/>
      <c r="I176" s="273"/>
      <c r="J176" s="273"/>
    </row>
    <row r="177" spans="1:10" ht="15" x14ac:dyDescent="0.15">
      <c r="A177" s="388">
        <v>17</v>
      </c>
      <c r="B177" s="389" t="s">
        <v>71</v>
      </c>
      <c r="C177" s="276"/>
      <c r="D177" s="299"/>
      <c r="E177" s="525" t="s">
        <v>72</v>
      </c>
      <c r="F177" s="525"/>
      <c r="G177" s="349"/>
      <c r="H177" s="350"/>
      <c r="I177" s="342"/>
      <c r="J177" s="342"/>
    </row>
    <row r="178" spans="1:10" ht="6" customHeight="1" x14ac:dyDescent="0.15">
      <c r="A178" s="404"/>
      <c r="B178" s="395"/>
      <c r="C178" s="311"/>
      <c r="D178" s="278"/>
      <c r="E178" s="351"/>
      <c r="F178" s="351"/>
      <c r="G178" s="352"/>
      <c r="H178" s="293"/>
      <c r="I178" s="343"/>
      <c r="J178" s="343"/>
    </row>
    <row r="179" spans="1:10" ht="15" x14ac:dyDescent="0.15">
      <c r="A179" s="390"/>
      <c r="B179" s="396"/>
      <c r="C179" s="353"/>
      <c r="D179" s="353"/>
      <c r="E179" s="491" t="s">
        <v>611</v>
      </c>
      <c r="F179" s="491"/>
      <c r="G179" s="491"/>
      <c r="H179" s="491"/>
      <c r="I179" s="354">
        <f>'PLEASE FILL IN HERE FIRST!!!'!B45</f>
        <v>15</v>
      </c>
      <c r="J179" s="355" t="str">
        <f>'PLEASE FILL IN HERE FIRST!!!'!B43</f>
        <v>US $</v>
      </c>
    </row>
    <row r="180" spans="1:10" ht="6" customHeight="1" x14ac:dyDescent="0.15">
      <c r="A180" s="405"/>
      <c r="B180" s="391"/>
      <c r="C180" s="282"/>
      <c r="D180" s="356"/>
      <c r="E180" s="497"/>
      <c r="F180" s="497"/>
      <c r="G180" s="357"/>
      <c r="H180" s="358"/>
      <c r="I180" s="358"/>
      <c r="J180" s="358"/>
    </row>
    <row r="181" spans="1:10" ht="5" customHeight="1" x14ac:dyDescent="0.15"/>
    <row r="182" spans="1:10" ht="13" customHeight="1" x14ac:dyDescent="0.15">
      <c r="A182" s="388">
        <v>18</v>
      </c>
      <c r="B182" s="389" t="s">
        <v>73</v>
      </c>
      <c r="C182" s="276"/>
      <c r="D182" s="299"/>
      <c r="E182" s="496" t="s">
        <v>330</v>
      </c>
      <c r="F182" s="496"/>
      <c r="G182" s="496"/>
      <c r="H182" s="496"/>
      <c r="I182" s="496"/>
      <c r="J182" s="496"/>
    </row>
    <row r="183" spans="1:10" ht="13" customHeight="1" x14ac:dyDescent="0.15">
      <c r="A183" s="390"/>
      <c r="B183" s="495" t="s">
        <v>78</v>
      </c>
      <c r="C183" s="495"/>
      <c r="D183" s="279">
        <v>1</v>
      </c>
      <c r="E183" s="493" t="s">
        <v>645</v>
      </c>
      <c r="F183" s="493"/>
      <c r="G183" s="493"/>
      <c r="H183" s="493"/>
      <c r="I183" s="493"/>
      <c r="J183" s="493"/>
    </row>
    <row r="184" spans="1:10" ht="13" customHeight="1" x14ac:dyDescent="0.15">
      <c r="A184" s="390"/>
      <c r="B184" s="495" t="s">
        <v>79</v>
      </c>
      <c r="C184" s="495"/>
      <c r="D184" s="279">
        <v>2</v>
      </c>
      <c r="E184" s="493" t="s">
        <v>646</v>
      </c>
      <c r="F184" s="493"/>
      <c r="G184" s="493"/>
      <c r="H184" s="493"/>
      <c r="I184" s="493"/>
      <c r="J184" s="493"/>
    </row>
    <row r="185" spans="1:10" ht="13" customHeight="1" x14ac:dyDescent="0.15">
      <c r="A185" s="390"/>
      <c r="B185" s="495" t="s">
        <v>80</v>
      </c>
      <c r="C185" s="495"/>
      <c r="D185" s="279">
        <v>3</v>
      </c>
      <c r="E185" s="493" t="s">
        <v>647</v>
      </c>
      <c r="F185" s="493"/>
      <c r="G185" s="493"/>
      <c r="H185" s="493"/>
      <c r="I185" s="493"/>
      <c r="J185" s="493"/>
    </row>
    <row r="186" spans="1:10" ht="13" customHeight="1" x14ac:dyDescent="0.15">
      <c r="A186" s="390"/>
      <c r="B186" s="495" t="s">
        <v>80</v>
      </c>
      <c r="C186" s="495"/>
      <c r="D186" s="279">
        <v>4</v>
      </c>
      <c r="E186" s="493"/>
      <c r="F186" s="493"/>
      <c r="G186" s="493"/>
      <c r="H186" s="493"/>
      <c r="I186" s="493"/>
      <c r="J186" s="493"/>
    </row>
    <row r="187" spans="1:10" ht="13" customHeight="1" x14ac:dyDescent="0.15">
      <c r="A187" s="390"/>
      <c r="B187" s="495" t="s">
        <v>81</v>
      </c>
      <c r="C187" s="495"/>
      <c r="D187" s="279">
        <v>5</v>
      </c>
      <c r="E187" s="493"/>
      <c r="F187" s="493"/>
      <c r="G187" s="493"/>
      <c r="H187" s="493"/>
      <c r="I187" s="493"/>
      <c r="J187" s="493"/>
    </row>
    <row r="188" spans="1:10" ht="13" customHeight="1" x14ac:dyDescent="0.15">
      <c r="A188" s="390"/>
      <c r="B188" s="495" t="s">
        <v>82</v>
      </c>
      <c r="C188" s="495"/>
      <c r="D188" s="279">
        <v>6</v>
      </c>
      <c r="E188" s="493" t="s">
        <v>648</v>
      </c>
      <c r="F188" s="493"/>
      <c r="G188" s="493"/>
      <c r="H188" s="493"/>
      <c r="I188" s="493"/>
      <c r="J188" s="493"/>
    </row>
    <row r="189" spans="1:10" ht="13" customHeight="1" x14ac:dyDescent="0.15">
      <c r="A189" s="390"/>
      <c r="B189" s="495" t="s">
        <v>213</v>
      </c>
      <c r="C189" s="495"/>
      <c r="D189" s="279">
        <v>7</v>
      </c>
      <c r="E189" s="493" t="s">
        <v>649</v>
      </c>
      <c r="F189" s="493"/>
      <c r="G189" s="493"/>
      <c r="H189" s="493"/>
      <c r="I189" s="493"/>
      <c r="J189" s="493"/>
    </row>
    <row r="190" spans="1:10" ht="13" customHeight="1" x14ac:dyDescent="0.15">
      <c r="A190" s="390"/>
      <c r="B190" s="508" t="s">
        <v>214</v>
      </c>
      <c r="C190" s="359"/>
      <c r="D190" s="360"/>
      <c r="E190" s="487" t="s">
        <v>331</v>
      </c>
      <c r="F190" s="488"/>
      <c r="G190" s="488"/>
      <c r="H190" s="488"/>
      <c r="I190" s="488"/>
      <c r="J190" s="488"/>
    </row>
    <row r="191" spans="1:10" ht="13" customHeight="1" x14ac:dyDescent="0.15">
      <c r="A191" s="390"/>
      <c r="B191" s="508"/>
      <c r="C191" s="507" t="s">
        <v>215</v>
      </c>
      <c r="D191" s="507"/>
      <c r="E191" s="504" t="s">
        <v>652</v>
      </c>
      <c r="F191" s="504"/>
      <c r="G191" s="504"/>
      <c r="H191" s="504"/>
      <c r="I191" s="504"/>
      <c r="J191" s="504"/>
    </row>
    <row r="192" spans="1:10" ht="17" customHeight="1" x14ac:dyDescent="0.15">
      <c r="A192" s="390"/>
      <c r="B192" s="406"/>
      <c r="C192" s="507"/>
      <c r="D192" s="507"/>
      <c r="E192" s="504"/>
      <c r="F192" s="504"/>
      <c r="G192" s="504"/>
      <c r="H192" s="504"/>
      <c r="I192" s="504"/>
      <c r="J192" s="504"/>
    </row>
    <row r="193" spans="1:10" ht="13" customHeight="1" x14ac:dyDescent="0.15">
      <c r="A193" s="390"/>
      <c r="B193" s="523"/>
      <c r="C193" s="523"/>
      <c r="D193" s="523"/>
      <c r="E193" s="521" t="s">
        <v>308</v>
      </c>
      <c r="F193" s="521"/>
      <c r="G193" s="521"/>
      <c r="H193" s="521"/>
      <c r="I193" s="521"/>
      <c r="J193" s="521"/>
    </row>
    <row r="194" spans="1:10" ht="18" customHeight="1" x14ac:dyDescent="0.15">
      <c r="A194" s="391"/>
      <c r="B194" s="524"/>
      <c r="C194" s="524"/>
      <c r="D194" s="524"/>
      <c r="E194" s="522"/>
      <c r="F194" s="522"/>
      <c r="G194" s="522"/>
      <c r="H194" s="522"/>
      <c r="I194" s="522"/>
      <c r="J194" s="522"/>
    </row>
    <row r="195" spans="1:10" ht="5" customHeight="1" x14ac:dyDescent="0.15"/>
    <row r="196" spans="1:10" ht="13" customHeight="1" x14ac:dyDescent="0.15">
      <c r="A196" s="388">
        <v>19</v>
      </c>
      <c r="B196" s="389" t="s">
        <v>74</v>
      </c>
      <c r="C196" s="276"/>
      <c r="D196" s="299"/>
      <c r="E196" s="479" t="s">
        <v>332</v>
      </c>
      <c r="F196" s="479"/>
      <c r="G196" s="479"/>
      <c r="H196" s="479"/>
      <c r="I196" s="479"/>
      <c r="J196" s="479"/>
    </row>
    <row r="197" spans="1:10" ht="15" customHeight="1" x14ac:dyDescent="0.15">
      <c r="A197" s="390"/>
      <c r="B197" s="390"/>
      <c r="C197" s="278"/>
      <c r="D197" s="278"/>
      <c r="E197" s="480"/>
      <c r="F197" s="480"/>
      <c r="G197" s="480"/>
      <c r="H197" s="480"/>
      <c r="I197" s="480"/>
      <c r="J197" s="480"/>
    </row>
    <row r="198" spans="1:10" ht="15" customHeight="1" x14ac:dyDescent="0.15">
      <c r="A198" s="390"/>
      <c r="B198" s="390"/>
      <c r="C198" s="278"/>
      <c r="D198" s="278"/>
      <c r="E198" s="481" t="s">
        <v>650</v>
      </c>
      <c r="F198" s="481"/>
      <c r="G198" s="481"/>
      <c r="H198" s="481"/>
      <c r="I198" s="481"/>
      <c r="J198" s="481"/>
    </row>
    <row r="199" spans="1:10" ht="15" customHeight="1" x14ac:dyDescent="0.15">
      <c r="A199" s="391"/>
      <c r="B199" s="391"/>
      <c r="C199" s="282"/>
      <c r="D199" s="282"/>
      <c r="E199" s="482" t="s">
        <v>651</v>
      </c>
      <c r="F199" s="482"/>
      <c r="G199" s="482"/>
      <c r="H199" s="482"/>
      <c r="I199" s="482"/>
      <c r="J199" s="482"/>
    </row>
    <row r="200" spans="1:10" ht="5" customHeight="1" x14ac:dyDescent="0.15"/>
    <row r="201" spans="1:10" ht="11" customHeight="1" x14ac:dyDescent="0.15">
      <c r="A201" s="388">
        <v>20</v>
      </c>
      <c r="B201" s="389" t="s">
        <v>160</v>
      </c>
      <c r="C201" s="276"/>
      <c r="D201" s="299"/>
      <c r="E201" s="489" t="s">
        <v>159</v>
      </c>
      <c r="F201" s="489"/>
      <c r="G201" s="489"/>
      <c r="H201" s="489"/>
      <c r="I201" s="489"/>
      <c r="J201" s="489"/>
    </row>
    <row r="202" spans="1:10" ht="11" customHeight="1" x14ac:dyDescent="0.15">
      <c r="A202" s="390"/>
      <c r="B202" s="390"/>
      <c r="C202" s="278"/>
      <c r="D202" s="278"/>
      <c r="E202" s="490"/>
      <c r="F202" s="490"/>
      <c r="G202" s="490"/>
      <c r="H202" s="490"/>
      <c r="I202" s="490"/>
      <c r="J202" s="490"/>
    </row>
    <row r="203" spans="1:10" ht="11" customHeight="1" x14ac:dyDescent="0.15">
      <c r="A203" s="390"/>
      <c r="B203" s="390"/>
      <c r="C203" s="278"/>
      <c r="D203" s="278"/>
      <c r="E203" s="490"/>
      <c r="F203" s="490"/>
      <c r="G203" s="490"/>
      <c r="H203" s="490"/>
      <c r="I203" s="490"/>
      <c r="J203" s="490"/>
    </row>
    <row r="204" spans="1:10" ht="11" customHeight="1" x14ac:dyDescent="0.15">
      <c r="A204" s="390"/>
      <c r="B204" s="390"/>
      <c r="C204" s="278"/>
      <c r="D204" s="278"/>
      <c r="E204" s="490"/>
      <c r="F204" s="490"/>
      <c r="G204" s="490"/>
      <c r="H204" s="490"/>
      <c r="I204" s="490"/>
      <c r="J204" s="490"/>
    </row>
    <row r="205" spans="1:10" ht="11" customHeight="1" x14ac:dyDescent="0.15">
      <c r="A205" s="390"/>
      <c r="B205" s="390"/>
      <c r="C205" s="278"/>
      <c r="D205" s="278"/>
      <c r="E205" s="490"/>
      <c r="F205" s="490"/>
      <c r="G205" s="490"/>
      <c r="H205" s="490"/>
      <c r="I205" s="490"/>
      <c r="J205" s="490"/>
    </row>
    <row r="206" spans="1:10" ht="11" customHeight="1" x14ac:dyDescent="0.15">
      <c r="A206" s="390"/>
      <c r="B206" s="390"/>
      <c r="C206" s="278"/>
      <c r="D206" s="278"/>
      <c r="E206" s="490"/>
      <c r="F206" s="490"/>
      <c r="G206" s="490"/>
      <c r="H206" s="490"/>
      <c r="I206" s="490"/>
      <c r="J206" s="490"/>
    </row>
    <row r="207" spans="1:10" ht="11" customHeight="1" x14ac:dyDescent="0.15">
      <c r="A207" s="390"/>
      <c r="B207" s="390"/>
      <c r="C207" s="278"/>
      <c r="D207" s="278"/>
      <c r="E207" s="490"/>
      <c r="F207" s="490"/>
      <c r="G207" s="490"/>
      <c r="H207" s="490"/>
      <c r="I207" s="490"/>
      <c r="J207" s="490"/>
    </row>
    <row r="208" spans="1:10" ht="11" customHeight="1" x14ac:dyDescent="0.15">
      <c r="A208" s="390"/>
      <c r="B208" s="390"/>
      <c r="C208" s="278"/>
      <c r="D208" s="278"/>
      <c r="E208" s="490"/>
      <c r="F208" s="490"/>
      <c r="G208" s="490"/>
      <c r="H208" s="490"/>
      <c r="I208" s="490"/>
      <c r="J208" s="490"/>
    </row>
    <row r="209" spans="1:10" ht="11" customHeight="1" x14ac:dyDescent="0.15">
      <c r="A209" s="390"/>
      <c r="B209" s="390"/>
      <c r="C209" s="278"/>
      <c r="D209" s="278"/>
      <c r="E209" s="425"/>
      <c r="F209" s="425"/>
      <c r="G209" s="425"/>
      <c r="H209" s="425"/>
      <c r="I209" s="425"/>
      <c r="J209" s="425"/>
    </row>
    <row r="210" spans="1:10" ht="15" customHeight="1" x14ac:dyDescent="0.15">
      <c r="A210" s="390"/>
      <c r="B210" s="390"/>
      <c r="C210" s="278"/>
      <c r="D210" s="278"/>
      <c r="E210" s="490" t="s">
        <v>548</v>
      </c>
      <c r="F210" s="490"/>
      <c r="G210" s="490"/>
      <c r="H210" s="490"/>
      <c r="I210" s="490"/>
      <c r="J210" s="490"/>
    </row>
    <row r="211" spans="1:10" ht="15" customHeight="1" x14ac:dyDescent="0.15">
      <c r="A211" s="390"/>
      <c r="B211" s="390"/>
      <c r="C211" s="278"/>
      <c r="D211" s="278"/>
      <c r="E211" s="490"/>
      <c r="F211" s="490"/>
      <c r="G211" s="490"/>
      <c r="H211" s="490"/>
      <c r="I211" s="490"/>
      <c r="J211" s="490"/>
    </row>
    <row r="212" spans="1:10" ht="15" customHeight="1" x14ac:dyDescent="0.15">
      <c r="A212" s="390"/>
      <c r="B212" s="390"/>
      <c r="C212" s="278"/>
      <c r="D212" s="278"/>
      <c r="E212" s="499" t="s">
        <v>549</v>
      </c>
      <c r="F212" s="499"/>
      <c r="G212" s="498" t="s">
        <v>550</v>
      </c>
      <c r="H212" s="499"/>
      <c r="I212" s="499" t="s">
        <v>551</v>
      </c>
      <c r="J212" s="499"/>
    </row>
    <row r="213" spans="1:10" ht="15" customHeight="1" x14ac:dyDescent="0.15">
      <c r="A213" s="391"/>
      <c r="B213" s="391"/>
      <c r="C213" s="282"/>
      <c r="D213" s="282"/>
      <c r="E213" s="500" t="s">
        <v>552</v>
      </c>
      <c r="F213" s="500"/>
      <c r="G213" s="500"/>
      <c r="H213" s="500"/>
      <c r="I213" s="500"/>
      <c r="J213" s="500"/>
    </row>
    <row r="214" spans="1:10" ht="5" customHeight="1" x14ac:dyDescent="0.15">
      <c r="A214" s="315"/>
      <c r="B214" s="315"/>
      <c r="C214" s="273"/>
      <c r="D214" s="273"/>
      <c r="E214" s="361"/>
      <c r="F214" s="361"/>
      <c r="G214" s="361"/>
      <c r="H214" s="361"/>
      <c r="I214" s="361"/>
      <c r="J214" s="361"/>
    </row>
    <row r="215" spans="1:10" ht="13" customHeight="1" x14ac:dyDescent="0.15">
      <c r="A215" s="388">
        <v>21</v>
      </c>
      <c r="B215" s="389" t="s">
        <v>167</v>
      </c>
      <c r="C215" s="299"/>
      <c r="D215" s="299"/>
      <c r="E215" s="489" t="s">
        <v>168</v>
      </c>
      <c r="F215" s="489"/>
      <c r="G215" s="489"/>
      <c r="H215" s="489"/>
      <c r="I215" s="489"/>
      <c r="J215" s="489"/>
    </row>
    <row r="216" spans="1:10" ht="13" customHeight="1" x14ac:dyDescent="0.15">
      <c r="A216" s="390"/>
      <c r="B216" s="390"/>
      <c r="C216" s="278"/>
      <c r="D216" s="278"/>
      <c r="E216" s="490"/>
      <c r="F216" s="490"/>
      <c r="G216" s="490"/>
      <c r="H216" s="490"/>
      <c r="I216" s="490"/>
      <c r="J216" s="490"/>
    </row>
    <row r="217" spans="1:10" ht="13" customHeight="1" x14ac:dyDescent="0.15">
      <c r="A217" s="390"/>
      <c r="B217" s="390"/>
      <c r="C217" s="278"/>
      <c r="D217" s="278"/>
      <c r="E217" s="490"/>
      <c r="F217" s="490"/>
      <c r="G217" s="490"/>
      <c r="H217" s="490"/>
      <c r="I217" s="490"/>
      <c r="J217" s="490"/>
    </row>
    <row r="218" spans="1:10" ht="13" customHeight="1" x14ac:dyDescent="0.15">
      <c r="A218" s="391"/>
      <c r="B218" s="391"/>
      <c r="C218" s="282"/>
      <c r="D218" s="282"/>
      <c r="E218" s="492"/>
      <c r="F218" s="492"/>
      <c r="G218" s="492"/>
      <c r="H218" s="492"/>
      <c r="I218" s="492"/>
      <c r="J218" s="492"/>
    </row>
    <row r="219" spans="1:10" ht="5" customHeight="1" x14ac:dyDescent="0.15">
      <c r="A219" s="315"/>
      <c r="B219" s="315"/>
      <c r="C219" s="273"/>
      <c r="D219" s="273"/>
      <c r="E219" s="362"/>
      <c r="F219" s="362"/>
      <c r="G219" s="362"/>
      <c r="H219" s="362"/>
      <c r="I219" s="362"/>
      <c r="J219" s="362"/>
    </row>
    <row r="220" spans="1:10" ht="13" customHeight="1" x14ac:dyDescent="0.15">
      <c r="A220" s="388">
        <v>22</v>
      </c>
      <c r="B220" s="389" t="s">
        <v>303</v>
      </c>
      <c r="C220" s="299"/>
      <c r="D220" s="299"/>
      <c r="E220" s="489" t="s">
        <v>304</v>
      </c>
      <c r="F220" s="489"/>
      <c r="G220" s="489"/>
      <c r="H220" s="489"/>
      <c r="I220" s="489"/>
      <c r="J220" s="489"/>
    </row>
    <row r="221" spans="1:10" ht="13" customHeight="1" x14ac:dyDescent="0.15">
      <c r="A221" s="391"/>
      <c r="B221" s="391"/>
      <c r="C221" s="282"/>
      <c r="D221" s="282"/>
      <c r="E221" s="492"/>
      <c r="F221" s="492"/>
      <c r="G221" s="492"/>
      <c r="H221" s="492"/>
      <c r="I221" s="492"/>
      <c r="J221" s="492"/>
    </row>
    <row r="222" spans="1:10" ht="5" customHeight="1" x14ac:dyDescent="0.15">
      <c r="A222" s="315"/>
      <c r="B222" s="315"/>
      <c r="C222" s="273"/>
      <c r="D222" s="273"/>
      <c r="E222" s="273"/>
      <c r="F222" s="273"/>
      <c r="G222" s="273"/>
      <c r="H222" s="273"/>
      <c r="I222" s="273"/>
      <c r="J222" s="273"/>
    </row>
    <row r="223" spans="1:10" ht="16" customHeight="1" x14ac:dyDescent="0.15">
      <c r="A223" s="388">
        <v>23</v>
      </c>
      <c r="B223" s="389" t="s">
        <v>195</v>
      </c>
      <c r="C223" s="363"/>
      <c r="D223" s="364"/>
      <c r="E223" s="520" t="s">
        <v>612</v>
      </c>
      <c r="F223" s="520"/>
      <c r="G223" s="520"/>
      <c r="H223" s="520"/>
      <c r="I223" s="520"/>
      <c r="J223" s="428">
        <v>130</v>
      </c>
    </row>
    <row r="224" spans="1:10" ht="16" customHeight="1" x14ac:dyDescent="0.15">
      <c r="A224" s="390"/>
      <c r="B224" s="399"/>
      <c r="C224" s="365"/>
      <c r="D224" s="365"/>
      <c r="E224" s="519" t="s">
        <v>553</v>
      </c>
      <c r="F224" s="519"/>
      <c r="G224" s="519"/>
      <c r="H224" s="519"/>
      <c r="I224" s="519"/>
      <c r="J224" s="519"/>
    </row>
    <row r="225" spans="1:10" ht="16" customHeight="1" x14ac:dyDescent="0.15">
      <c r="A225" s="399"/>
      <c r="B225" s="399"/>
      <c r="C225" s="365"/>
      <c r="D225" s="365"/>
      <c r="E225" s="519" t="s">
        <v>554</v>
      </c>
      <c r="F225" s="519"/>
      <c r="G225" s="519"/>
      <c r="H225" s="519"/>
      <c r="I225" s="519"/>
      <c r="J225" s="519"/>
    </row>
    <row r="226" spans="1:10" ht="13" customHeight="1" x14ac:dyDescent="0.15">
      <c r="A226" s="399"/>
      <c r="B226" s="399"/>
      <c r="C226" s="365"/>
      <c r="D226" s="365"/>
      <c r="E226" s="483" t="s">
        <v>615</v>
      </c>
      <c r="F226" s="483"/>
      <c r="G226" s="483"/>
      <c r="H226" s="483"/>
      <c r="I226" s="483"/>
      <c r="J226" s="483"/>
    </row>
    <row r="227" spans="1:10" ht="13" customHeight="1" x14ac:dyDescent="0.15">
      <c r="A227" s="399"/>
      <c r="B227" s="399"/>
      <c r="C227" s="365"/>
      <c r="D227" s="365"/>
      <c r="E227" s="483" t="s">
        <v>555</v>
      </c>
      <c r="F227" s="483"/>
      <c r="G227" s="483"/>
      <c r="H227" s="483"/>
      <c r="I227" s="483"/>
      <c r="J227" s="483"/>
    </row>
    <row r="228" spans="1:10" ht="103" customHeight="1" x14ac:dyDescent="0.15">
      <c r="A228" s="399"/>
      <c r="B228" s="399"/>
      <c r="C228" s="365"/>
      <c r="D228" s="365"/>
      <c r="E228" s="483" t="s">
        <v>613</v>
      </c>
      <c r="F228" s="483"/>
      <c r="G228" s="483"/>
      <c r="H228" s="483"/>
      <c r="I228" s="483"/>
      <c r="J228" s="483"/>
    </row>
    <row r="229" spans="1:10" ht="16" customHeight="1" x14ac:dyDescent="0.15">
      <c r="A229" s="399"/>
      <c r="B229" s="399"/>
      <c r="C229" s="365"/>
      <c r="D229" s="365"/>
      <c r="E229" s="483" t="s">
        <v>556</v>
      </c>
      <c r="F229" s="483"/>
      <c r="G229" s="483"/>
      <c r="H229" s="483"/>
      <c r="I229" s="483"/>
      <c r="J229" s="483"/>
    </row>
    <row r="230" spans="1:10" ht="42" customHeight="1" x14ac:dyDescent="0.15">
      <c r="A230" s="399"/>
      <c r="B230" s="399"/>
      <c r="C230" s="365"/>
      <c r="D230" s="365"/>
      <c r="E230" s="483" t="s">
        <v>558</v>
      </c>
      <c r="F230" s="483"/>
      <c r="G230" s="483"/>
      <c r="H230" s="483"/>
      <c r="I230" s="483"/>
      <c r="J230" s="483"/>
    </row>
    <row r="231" spans="1:10" ht="28" customHeight="1" x14ac:dyDescent="0.15">
      <c r="A231" s="399"/>
      <c r="B231" s="399"/>
      <c r="C231" s="365"/>
      <c r="D231" s="365"/>
      <c r="E231" s="483" t="s">
        <v>614</v>
      </c>
      <c r="F231" s="483"/>
      <c r="G231" s="483"/>
      <c r="H231" s="483"/>
      <c r="I231" s="483"/>
      <c r="J231" s="483"/>
    </row>
    <row r="232" spans="1:10" ht="29" customHeight="1" x14ac:dyDescent="0.15">
      <c r="A232" s="399"/>
      <c r="B232" s="399"/>
      <c r="C232" s="365"/>
      <c r="D232" s="365"/>
      <c r="E232" s="483" t="s">
        <v>593</v>
      </c>
      <c r="F232" s="483"/>
      <c r="G232" s="483"/>
      <c r="H232" s="483"/>
      <c r="I232" s="483"/>
      <c r="J232" s="483"/>
    </row>
    <row r="233" spans="1:10" ht="14" customHeight="1" x14ac:dyDescent="0.15">
      <c r="A233" s="399"/>
      <c r="B233" s="399"/>
      <c r="C233" s="365"/>
      <c r="D233" s="365"/>
      <c r="E233" s="501" t="s">
        <v>557</v>
      </c>
      <c r="F233" s="501"/>
      <c r="G233" s="501"/>
      <c r="H233" s="501"/>
      <c r="I233" s="501"/>
      <c r="J233" s="501"/>
    </row>
    <row r="234" spans="1:10" ht="13" customHeight="1" x14ac:dyDescent="0.15">
      <c r="A234" s="407"/>
      <c r="B234" s="407"/>
      <c r="C234" s="366"/>
      <c r="D234" s="366"/>
      <c r="E234" s="518" t="s">
        <v>592</v>
      </c>
      <c r="F234" s="518"/>
      <c r="G234" s="518"/>
      <c r="H234" s="518"/>
      <c r="I234" s="518"/>
      <c r="J234" s="518"/>
    </row>
    <row r="235" spans="1:10" ht="16.5" customHeight="1" x14ac:dyDescent="0.15">
      <c r="A235" s="494"/>
      <c r="B235" s="494"/>
      <c r="C235" s="494"/>
      <c r="D235" s="494"/>
      <c r="E235" s="494"/>
      <c r="F235" s="494"/>
      <c r="G235" s="494"/>
      <c r="H235" s="494"/>
      <c r="I235" s="494"/>
      <c r="J235" s="494"/>
    </row>
    <row r="236" spans="1:10" ht="13" x14ac:dyDescent="0.15">
      <c r="A236" s="494"/>
      <c r="B236" s="494"/>
      <c r="C236" s="494"/>
      <c r="D236" s="494"/>
      <c r="E236" s="494"/>
      <c r="F236" s="494"/>
      <c r="G236" s="494"/>
      <c r="H236" s="494"/>
      <c r="I236" s="494"/>
      <c r="J236" s="494"/>
    </row>
    <row r="237" spans="1:10" ht="13" x14ac:dyDescent="0.15">
      <c r="A237" s="494"/>
      <c r="B237" s="494"/>
      <c r="C237" s="494"/>
      <c r="D237" s="494"/>
      <c r="E237" s="494"/>
      <c r="F237" s="494"/>
      <c r="G237" s="494"/>
      <c r="H237" s="494"/>
      <c r="I237" s="494"/>
      <c r="J237" s="494"/>
    </row>
    <row r="238" spans="1:10" ht="13" x14ac:dyDescent="0.15">
      <c r="A238" s="494"/>
      <c r="B238" s="494"/>
      <c r="C238" s="494"/>
      <c r="D238" s="494"/>
      <c r="E238" s="494"/>
      <c r="F238" s="494"/>
      <c r="G238" s="494"/>
      <c r="H238" s="494"/>
      <c r="I238" s="494"/>
      <c r="J238" s="494"/>
    </row>
    <row r="239" spans="1:10" ht="13" x14ac:dyDescent="0.15">
      <c r="A239" s="494"/>
      <c r="B239" s="494"/>
      <c r="C239" s="494"/>
      <c r="D239" s="494"/>
      <c r="E239" s="494"/>
      <c r="F239" s="494"/>
      <c r="G239" s="494"/>
      <c r="H239" s="494"/>
      <c r="I239" s="494"/>
      <c r="J239" s="494"/>
    </row>
    <row r="241" spans="6:11" x14ac:dyDescent="0.15">
      <c r="F241" s="484"/>
      <c r="G241" s="484"/>
      <c r="H241" s="484"/>
      <c r="I241" s="484"/>
      <c r="J241" s="484"/>
      <c r="K241" s="484"/>
    </row>
    <row r="242" spans="6:11" x14ac:dyDescent="0.15">
      <c r="F242" s="484"/>
      <c r="G242" s="484"/>
      <c r="H242" s="484"/>
      <c r="I242" s="484"/>
      <c r="J242" s="484"/>
      <c r="K242" s="484"/>
    </row>
    <row r="243" spans="6:11" x14ac:dyDescent="0.15">
      <c r="F243" s="484"/>
      <c r="G243" s="484"/>
      <c r="H243" s="484"/>
      <c r="I243" s="484"/>
      <c r="J243" s="484"/>
      <c r="K243" s="484"/>
    </row>
    <row r="244" spans="6:11" x14ac:dyDescent="0.15">
      <c r="F244" s="484"/>
      <c r="G244" s="484"/>
      <c r="H244" s="484"/>
      <c r="I244" s="484"/>
      <c r="J244" s="484"/>
      <c r="K244" s="484"/>
    </row>
    <row r="245" spans="6:11" x14ac:dyDescent="0.15">
      <c r="F245" s="484"/>
      <c r="G245" s="484"/>
      <c r="H245" s="484"/>
      <c r="I245" s="484"/>
      <c r="J245" s="484"/>
      <c r="K245" s="484"/>
    </row>
  </sheetData>
  <sheetProtection algorithmName="SHA-512" hashValue="qTXMaFEirMA9EFml3GjlDXLInZl2oeapTkW+ODEZiGOQq6gVM2Exim4982p6vbcxKLqI+gbz/u+zDEOPHe0CGA==" saltValue="BauwCDGXtqCGfyCO1Tbjvw==" spinCount="100000" sheet="1" selectLockedCells="1"/>
  <mergeCells count="177">
    <mergeCell ref="E23:J23"/>
    <mergeCell ref="E115:J115"/>
    <mergeCell ref="E98:J102"/>
    <mergeCell ref="C98:D102"/>
    <mergeCell ref="E39:J39"/>
    <mergeCell ref="E41:J41"/>
    <mergeCell ref="G55:J55"/>
    <mergeCell ref="F61:J61"/>
    <mergeCell ref="E62:J62"/>
    <mergeCell ref="F58:J58"/>
    <mergeCell ref="E75:J75"/>
    <mergeCell ref="F65:G65"/>
    <mergeCell ref="E74:J74"/>
    <mergeCell ref="E76:J76"/>
    <mergeCell ref="E59:J59"/>
    <mergeCell ref="E91:J91"/>
    <mergeCell ref="E109:J109"/>
    <mergeCell ref="E128:G128"/>
    <mergeCell ref="A7:J7"/>
    <mergeCell ref="E94:J94"/>
    <mergeCell ref="E96:K96"/>
    <mergeCell ref="E97:K97"/>
    <mergeCell ref="A48:C49"/>
    <mergeCell ref="E8:J8"/>
    <mergeCell ref="E10:J10"/>
    <mergeCell ref="E9:J9"/>
    <mergeCell ref="C81:D85"/>
    <mergeCell ref="C116:D120"/>
    <mergeCell ref="E24:J24"/>
    <mergeCell ref="E31:J31"/>
    <mergeCell ref="E32:J32"/>
    <mergeCell ref="E37:J37"/>
    <mergeCell ref="F66:G66"/>
    <mergeCell ref="E45:F45"/>
    <mergeCell ref="E49:F49"/>
    <mergeCell ref="D79:D80"/>
    <mergeCell ref="C64:D64"/>
    <mergeCell ref="J47:J49"/>
    <mergeCell ref="E48:F48"/>
    <mergeCell ref="E28:J28"/>
    <mergeCell ref="E36:J36"/>
    <mergeCell ref="E34:J34"/>
    <mergeCell ref="E26:J26"/>
    <mergeCell ref="E27:J27"/>
    <mergeCell ref="E33:J33"/>
    <mergeCell ref="E44:F44"/>
    <mergeCell ref="E77:J77"/>
    <mergeCell ref="F64:G64"/>
    <mergeCell ref="F67:G67"/>
    <mergeCell ref="E51:J51"/>
    <mergeCell ref="E47:F47"/>
    <mergeCell ref="E50:F50"/>
    <mergeCell ref="E29:J29"/>
    <mergeCell ref="E38:J38"/>
    <mergeCell ref="E42:J42"/>
    <mergeCell ref="E46:F46"/>
    <mergeCell ref="E40:J40"/>
    <mergeCell ref="E106:J106"/>
    <mergeCell ref="E80:H80"/>
    <mergeCell ref="E157:F157"/>
    <mergeCell ref="C150:D154"/>
    <mergeCell ref="F140:J140"/>
    <mergeCell ref="E158:F158"/>
    <mergeCell ref="F159:J159"/>
    <mergeCell ref="E150:J154"/>
    <mergeCell ref="C134:D138"/>
    <mergeCell ref="E134:J138"/>
    <mergeCell ref="E123:J123"/>
    <mergeCell ref="E90:J90"/>
    <mergeCell ref="E107:J107"/>
    <mergeCell ref="F142:J143"/>
    <mergeCell ref="E131:J131"/>
    <mergeCell ref="E132:J132"/>
    <mergeCell ref="E133:J133"/>
    <mergeCell ref="E110:G110"/>
    <mergeCell ref="E111:G111"/>
    <mergeCell ref="E116:J120"/>
    <mergeCell ref="E129:G129"/>
    <mergeCell ref="E113:J113"/>
    <mergeCell ref="E114:J114"/>
    <mergeCell ref="E127:J127"/>
    <mergeCell ref="E224:J224"/>
    <mergeCell ref="E193:J194"/>
    <mergeCell ref="B193:D194"/>
    <mergeCell ref="E231:J231"/>
    <mergeCell ref="E210:J211"/>
    <mergeCell ref="E212:F212"/>
    <mergeCell ref="E177:F177"/>
    <mergeCell ref="E78:J78"/>
    <mergeCell ref="E86:J86"/>
    <mergeCell ref="E171:J171"/>
    <mergeCell ref="E173:J173"/>
    <mergeCell ref="E172:J172"/>
    <mergeCell ref="E88:J88"/>
    <mergeCell ref="E93:G93"/>
    <mergeCell ref="G168:H168"/>
    <mergeCell ref="E142:E143"/>
    <mergeCell ref="E108:J108"/>
    <mergeCell ref="E126:J126"/>
    <mergeCell ref="E124:J124"/>
    <mergeCell ref="E81:J85"/>
    <mergeCell ref="E92:G92"/>
    <mergeCell ref="E89:J89"/>
    <mergeCell ref="E104:J104"/>
    <mergeCell ref="E105:J105"/>
    <mergeCell ref="A2:J2"/>
    <mergeCell ref="A3:J3"/>
    <mergeCell ref="A6:J6"/>
    <mergeCell ref="E22:J22"/>
    <mergeCell ref="E21:J21"/>
    <mergeCell ref="E16:J16"/>
    <mergeCell ref="E17:J17"/>
    <mergeCell ref="B4:J4"/>
    <mergeCell ref="C191:D192"/>
    <mergeCell ref="E191:J192"/>
    <mergeCell ref="B190:B191"/>
    <mergeCell ref="H44:I49"/>
    <mergeCell ref="A164:D164"/>
    <mergeCell ref="H164:J164"/>
    <mergeCell ref="A46:C47"/>
    <mergeCell ref="E125:J125"/>
    <mergeCell ref="E87:J87"/>
    <mergeCell ref="E122:J122"/>
    <mergeCell ref="E18:J18"/>
    <mergeCell ref="E19:J19"/>
    <mergeCell ref="E11:J11"/>
    <mergeCell ref="E12:J12"/>
    <mergeCell ref="E14:J14"/>
    <mergeCell ref="E13:J13"/>
    <mergeCell ref="E188:J188"/>
    <mergeCell ref="E189:J189"/>
    <mergeCell ref="A235:J239"/>
    <mergeCell ref="B189:C189"/>
    <mergeCell ref="E182:J182"/>
    <mergeCell ref="E180:F180"/>
    <mergeCell ref="G212:H212"/>
    <mergeCell ref="I212:J212"/>
    <mergeCell ref="E213:J213"/>
    <mergeCell ref="E233:J233"/>
    <mergeCell ref="E234:J234"/>
    <mergeCell ref="E225:J225"/>
    <mergeCell ref="B183:C183"/>
    <mergeCell ref="B184:C184"/>
    <mergeCell ref="B185:C185"/>
    <mergeCell ref="B186:C186"/>
    <mergeCell ref="B187:C187"/>
    <mergeCell ref="B188:C188"/>
    <mergeCell ref="E223:I223"/>
    <mergeCell ref="E215:J218"/>
    <mergeCell ref="E227:J227"/>
    <mergeCell ref="E228:J228"/>
    <mergeCell ref="E230:J230"/>
    <mergeCell ref="E226:J226"/>
    <mergeCell ref="B171:D172"/>
    <mergeCell ref="E196:J197"/>
    <mergeCell ref="E198:J198"/>
    <mergeCell ref="E199:J199"/>
    <mergeCell ref="E229:J229"/>
    <mergeCell ref="E232:J232"/>
    <mergeCell ref="K241:K245"/>
    <mergeCell ref="O172:T172"/>
    <mergeCell ref="O173:T173"/>
    <mergeCell ref="E174:J174"/>
    <mergeCell ref="E190:J190"/>
    <mergeCell ref="E201:J208"/>
    <mergeCell ref="E179:H179"/>
    <mergeCell ref="F241:F245"/>
    <mergeCell ref="G241:G245"/>
    <mergeCell ref="H241:H245"/>
    <mergeCell ref="I241:I245"/>
    <mergeCell ref="J241:J245"/>
    <mergeCell ref="E220:J221"/>
    <mergeCell ref="E183:J183"/>
    <mergeCell ref="E184:J184"/>
    <mergeCell ref="E185:J185"/>
    <mergeCell ref="E186:J186"/>
    <mergeCell ref="E187:J187"/>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57:H158 J157:J158 I57 I60" xr:uid="{00000000-0002-0000-0300-000000000000}">
      <formula1>hours</formula1>
    </dataValidation>
    <dataValidation type="list" allowBlank="1" showInputMessage="1" showErrorMessage="1" promptTitle="Currency" prompt="Select in the list" sqref="I92:I93 I128:I129"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10:I111" xr:uid="{00000000-0002-0000-0300-000006000000}">
      <formula1>currency</formula1>
    </dataValidation>
  </dataValidations>
  <hyperlinks>
    <hyperlink ref="G212" r:id="rId1" xr:uid="{00000000-0004-0000-0300-000000000000}"/>
  </hyperlinks>
  <printOptions horizontalCentered="1"/>
  <pageMargins left="0" right="0" top="0" bottom="0" header="0" footer="0"/>
  <pageSetup paperSize="9" scale="51" fitToHeight="0" orientation="portrait" horizontalDpi="4294967292" verticalDpi="4294967292"/>
  <rowBreaks count="1" manualBreakCount="1">
    <brk id="120"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A69:A70 A74 A122 A140</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A148 A157 A161 A168 A177 A182 A196 A201 A215 A220 A223</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7000000}">
          <x14:formula1>
            <xm:f>Listes!$A$9:$A$23</xm:f>
          </x14:formula1>
          <xm:sqref>E64</xm:sqref>
        </x14:dataValidation>
        <x14:dataValidation type="list" allowBlank="1" showInputMessage="1" showErrorMessage="1" xr:uid="{00000000-0002-0000-0300-000008000000}">
          <x14:formula1>
            <xm:f>'PLEASE FILL IN HERE FIRST!!!'!$J$21:$J$22</xm:f>
          </x14:formula1>
          <xm:sqref>F55</xm:sqref>
        </x14:dataValidation>
        <x14:dataValidation type="list" allowBlank="1" showInputMessage="1" showErrorMessage="1" xr:uid="{00000000-0002-0000-0300-000009000000}">
          <x14:formula1>
            <xm:f>Listes!$L$2:$L$51</xm:f>
          </x14:formula1>
          <xm:sqref>J64</xm:sqref>
        </x14:dataValidation>
        <x14:dataValidation type="list" allowBlank="1" showInputMessage="1" showErrorMessage="1" promptTitle="Floor" prompt="Please select the floor mats from the list." xr:uid="{00000000-0002-0000-0300-00000A000000}">
          <x14:formula1>
            <xm:f>Listes!$E$2:$E$22</xm:f>
          </x14:formula1>
          <xm:sqref>F67:G67</xm:sqref>
        </x14:dataValidation>
        <x14:dataValidation type="list" allowBlank="1" showInputMessage="1" showErrorMessage="1" xr:uid="{00000000-0002-0000-0300-00000B000000}">
          <x14:formula1>
            <xm:f>INDEX(Listes!$F$2:$F$21,MATCH($F$67,Listes!$E$2:$E$21,0))</xm:f>
          </x14:formula1>
          <xm:sqref>H67</xm:sqref>
        </x14:dataValidation>
        <x14:dataValidation type="list" allowBlank="1" showInputMessage="1" showErrorMessage="1" errorTitle="You didn't find it ?" error="Please send an email to_x000d_cv@tmsin.com with your equipment supplier name" promptTitle="Brand name" prompt="Select the manufacturer in the list" xr:uid="{00000000-0002-0000-0300-00000C000000}">
          <x14:formula1>
            <xm:f>Listes!$C$2:$C$152</xm:f>
          </x14:formula1>
          <xm:sqref>F64:G65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75" t="str">
        <f>'PLEASE FILL IN HERE FIRST!!!'!B3</f>
        <v>ITTF Challenge</v>
      </c>
      <c r="B1" s="575"/>
      <c r="C1" s="575"/>
      <c r="D1" s="575"/>
      <c r="E1" s="575"/>
      <c r="F1" s="575"/>
      <c r="G1" s="575"/>
      <c r="H1" s="575"/>
      <c r="I1" s="575"/>
      <c r="J1" s="575"/>
    </row>
    <row r="2" spans="1:10" s="69" customFormat="1" ht="39" customHeight="1" x14ac:dyDescent="0.15">
      <c r="A2" s="575" t="s">
        <v>193</v>
      </c>
      <c r="B2" s="575"/>
      <c r="C2" s="575"/>
      <c r="D2" s="575"/>
      <c r="E2" s="575"/>
      <c r="F2" s="575"/>
      <c r="G2" s="575"/>
      <c r="H2" s="575"/>
      <c r="I2" s="575"/>
      <c r="J2" s="575"/>
    </row>
    <row r="3" spans="1:10" ht="16" x14ac:dyDescent="0.2">
      <c r="A3" s="580" t="str">
        <f>'PLEASE FILL IN HERE FIRST!!!'!B5</f>
        <v>Challenge PLUS</v>
      </c>
      <c r="B3" s="580"/>
      <c r="C3" s="580"/>
      <c r="D3" s="580"/>
      <c r="E3" s="580"/>
      <c r="F3" s="580"/>
      <c r="G3" s="580"/>
      <c r="H3" s="580"/>
      <c r="I3" s="580"/>
      <c r="J3" s="83"/>
    </row>
    <row r="4" spans="1:10" ht="16" x14ac:dyDescent="0.2">
      <c r="A4" s="581" t="str">
        <f>'PLEASE FILL IN HERE FIRST!!!'!B7</f>
        <v>Muscat (OMA) - ITTF CHALLENGE PLUS</v>
      </c>
      <c r="B4" s="581"/>
      <c r="C4" s="581"/>
      <c r="D4" s="581"/>
      <c r="E4" s="581"/>
      <c r="F4" s="581"/>
      <c r="G4" s="581"/>
      <c r="H4" s="581"/>
      <c r="I4" s="581"/>
      <c r="J4" s="83"/>
    </row>
    <row r="5" spans="1:10" ht="16" x14ac:dyDescent="0.2">
      <c r="A5" s="164"/>
      <c r="B5" s="164"/>
      <c r="C5" s="164"/>
      <c r="D5" s="165">
        <f>'PLEASE FILL IN HERE FIRST!!!'!B9</f>
        <v>43901</v>
      </c>
      <c r="E5" s="166" t="s">
        <v>106</v>
      </c>
      <c r="F5" s="576">
        <f>'PLEASE FILL IN HERE FIRST!!!'!D9</f>
        <v>43905</v>
      </c>
      <c r="G5" s="576"/>
      <c r="H5" s="164"/>
      <c r="I5" s="164"/>
      <c r="J5" s="10"/>
    </row>
    <row r="6" spans="1:10" ht="27" customHeight="1" x14ac:dyDescent="0.15"/>
    <row r="7" spans="1:10" ht="23" x14ac:dyDescent="0.2">
      <c r="A7" s="147" t="s">
        <v>88</v>
      </c>
      <c r="B7" s="577"/>
      <c r="C7" s="578"/>
      <c r="D7" s="578"/>
      <c r="E7" s="578"/>
      <c r="F7" s="578"/>
      <c r="G7" s="578"/>
      <c r="H7" s="578"/>
      <c r="I7" s="579"/>
      <c r="J7" s="79"/>
    </row>
    <row r="9" spans="1:10" x14ac:dyDescent="0.15">
      <c r="A9" s="146" t="s">
        <v>100</v>
      </c>
    </row>
    <row r="10" spans="1:10" ht="14" thickBot="1" x14ac:dyDescent="0.2"/>
    <row r="11" spans="1:10" ht="25" customHeight="1" thickBot="1" x14ac:dyDescent="0.2">
      <c r="B11" s="148"/>
      <c r="C11" s="146"/>
      <c r="D11" s="149" t="s">
        <v>89</v>
      </c>
    </row>
    <row r="12" spans="1:10" ht="17" thickBot="1" x14ac:dyDescent="0.25">
      <c r="B12" s="150"/>
      <c r="C12" s="146"/>
      <c r="D12" s="149"/>
    </row>
    <row r="13" spans="1:10" ht="25" customHeight="1" thickBot="1" x14ac:dyDescent="0.2">
      <c r="B13" s="148"/>
      <c r="C13" s="146"/>
      <c r="D13" s="149" t="s">
        <v>90</v>
      </c>
    </row>
    <row r="14" spans="1:10" ht="17" thickBot="1" x14ac:dyDescent="0.25">
      <c r="B14" s="150"/>
      <c r="C14" s="146"/>
      <c r="D14" s="149"/>
    </row>
    <row r="15" spans="1:10" ht="24" customHeight="1" thickBot="1" x14ac:dyDescent="0.2">
      <c r="B15" s="148"/>
      <c r="C15" s="146"/>
      <c r="D15" s="149" t="s">
        <v>91</v>
      </c>
    </row>
    <row r="16" spans="1:10" ht="17" thickBot="1" x14ac:dyDescent="0.25">
      <c r="B16" s="150"/>
      <c r="C16" s="146"/>
      <c r="D16" s="149"/>
    </row>
    <row r="17" spans="1:10" ht="25" customHeight="1" thickBot="1" x14ac:dyDescent="0.2">
      <c r="B17" s="148"/>
      <c r="C17" s="146"/>
      <c r="D17" s="149" t="s">
        <v>92</v>
      </c>
    </row>
    <row r="19" spans="1:10" s="76" customFormat="1" x14ac:dyDescent="0.15">
      <c r="A19" s="573" t="s">
        <v>0</v>
      </c>
      <c r="B19" s="573"/>
      <c r="C19" s="573"/>
      <c r="D19" s="573"/>
      <c r="E19" s="573"/>
      <c r="F19" s="573"/>
      <c r="G19" s="573"/>
      <c r="H19" s="78">
        <f>'PLEASE FILL IN HERE FIRST!!!'!$B$47</f>
        <v>150</v>
      </c>
      <c r="I19" s="77" t="str">
        <f>'PLEASE FILL IN HERE FIRST!!!'!$B$43</f>
        <v>US $</v>
      </c>
      <c r="J19" s="77"/>
    </row>
    <row r="20" spans="1:10" s="76" customFormat="1" x14ac:dyDescent="0.15">
      <c r="A20" s="574" t="s">
        <v>1</v>
      </c>
      <c r="B20" s="574"/>
      <c r="C20" s="574"/>
      <c r="D20" s="574"/>
      <c r="E20" s="574"/>
      <c r="F20" s="574"/>
      <c r="G20" s="574"/>
      <c r="H20" s="78">
        <f>'PLEASE FILL IN HERE FIRST!!!'!B49</f>
        <v>150</v>
      </c>
      <c r="I20" s="77" t="str">
        <f>'PLEASE FILL IN HERE FIRST!!!'!B43</f>
        <v>US $</v>
      </c>
      <c r="J20" s="77"/>
    </row>
    <row r="21" spans="1:10" s="76" customFormat="1" x14ac:dyDescent="0.15"/>
    <row r="22" spans="1:10" s="76" customFormat="1" x14ac:dyDescent="0.15">
      <c r="A22" s="151" t="s">
        <v>185</v>
      </c>
      <c r="B22" s="151"/>
      <c r="C22" s="151"/>
      <c r="D22" s="152">
        <f>'PLEASE FILL IN HERE FIRST!!!'!B47</f>
        <v>150</v>
      </c>
      <c r="E22" s="153" t="str">
        <f>'PLEASE FILL IN HERE FIRST!!!'!B43</f>
        <v>US $</v>
      </c>
      <c r="F22" s="153" t="s">
        <v>186</v>
      </c>
      <c r="G22" s="153"/>
      <c r="H22" s="154"/>
      <c r="I22" s="154"/>
      <c r="J22" s="154"/>
    </row>
    <row r="23" spans="1:10" x14ac:dyDescent="0.15">
      <c r="A23" s="153" t="s">
        <v>187</v>
      </c>
      <c r="B23" s="154"/>
      <c r="C23" s="154"/>
      <c r="D23" s="154"/>
      <c r="E23" s="154"/>
      <c r="F23" s="154"/>
      <c r="G23" s="154"/>
      <c r="H23" s="154"/>
      <c r="I23" s="154"/>
      <c r="J23" s="154"/>
    </row>
    <row r="24" spans="1:10" ht="14" thickBot="1" x14ac:dyDescent="0.2">
      <c r="A24" s="154"/>
      <c r="B24" s="154"/>
      <c r="C24" s="154"/>
      <c r="D24" s="154"/>
      <c r="E24" s="154"/>
      <c r="F24" s="154"/>
      <c r="G24" s="154"/>
      <c r="H24" s="154"/>
      <c r="I24" s="154"/>
      <c r="J24" s="154"/>
    </row>
    <row r="25" spans="1:10" ht="25" customHeight="1" thickBot="1" x14ac:dyDescent="0.2">
      <c r="A25" s="154"/>
      <c r="B25" s="155"/>
      <c r="C25" s="154"/>
      <c r="D25" s="151" t="s">
        <v>93</v>
      </c>
      <c r="E25" s="154" t="s">
        <v>188</v>
      </c>
      <c r="F25" s="156">
        <f>Prospectus!H92</f>
        <v>190</v>
      </c>
      <c r="G25" s="153" t="str">
        <f>'PLEASE FILL IN HERE FIRST!!!'!$B$43</f>
        <v>US $</v>
      </c>
      <c r="H25" s="154" t="s">
        <v>189</v>
      </c>
      <c r="I25" s="156">
        <f>Prospectus!H128</f>
        <v>0</v>
      </c>
      <c r="J25" s="153" t="str">
        <f>'PLEASE FILL IN HERE FIRST!!!'!$B$43</f>
        <v>US $</v>
      </c>
    </row>
    <row r="26" spans="1:10" ht="14" thickBot="1" x14ac:dyDescent="0.2">
      <c r="A26" s="154"/>
      <c r="B26" s="154"/>
      <c r="C26" s="154"/>
      <c r="D26" s="157" t="s">
        <v>104</v>
      </c>
      <c r="E26" s="154"/>
      <c r="F26" s="154"/>
      <c r="G26" s="154"/>
      <c r="H26" s="154"/>
      <c r="I26" s="154"/>
      <c r="J26" s="154"/>
    </row>
    <row r="27" spans="1:10" ht="25" customHeight="1" thickBot="1" x14ac:dyDescent="0.2">
      <c r="A27" s="154"/>
      <c r="B27" s="155"/>
      <c r="C27" s="154"/>
      <c r="D27" s="151" t="s">
        <v>94</v>
      </c>
      <c r="E27" s="154" t="s">
        <v>188</v>
      </c>
      <c r="F27" s="156">
        <f>Prospectus!H93</f>
        <v>132.5</v>
      </c>
      <c r="G27" s="153" t="str">
        <f>'PLEASE FILL IN HERE FIRST!!!'!$B$43</f>
        <v>US $</v>
      </c>
      <c r="H27" s="154" t="s">
        <v>189</v>
      </c>
      <c r="I27" s="156">
        <f>Prospectus!H129</f>
        <v>0</v>
      </c>
      <c r="J27" s="153" t="str">
        <f>'PLEASE FILL IN HERE FIRST!!!'!$B$43</f>
        <v>US $</v>
      </c>
    </row>
    <row r="28" spans="1:10" x14ac:dyDescent="0.15">
      <c r="A28" s="154"/>
      <c r="B28" s="154"/>
      <c r="C28" s="154"/>
      <c r="D28" s="154"/>
      <c r="E28" s="154"/>
      <c r="F28" s="154"/>
      <c r="G28" s="154"/>
      <c r="H28" s="154"/>
      <c r="I28" s="158"/>
      <c r="J28" s="154"/>
    </row>
    <row r="29" spans="1:10" ht="14" thickBot="1" x14ac:dyDescent="0.2">
      <c r="A29" s="154"/>
      <c r="B29" s="154"/>
      <c r="C29" s="154"/>
      <c r="D29" s="154"/>
      <c r="E29" s="154"/>
      <c r="F29" s="154"/>
      <c r="G29" s="154"/>
      <c r="H29" s="154"/>
      <c r="I29" s="154"/>
      <c r="J29" s="154"/>
    </row>
    <row r="30" spans="1:10" ht="25" customHeight="1" thickBot="1" x14ac:dyDescent="0.2">
      <c r="A30" s="159" t="s">
        <v>95</v>
      </c>
      <c r="B30" s="155"/>
      <c r="C30" s="154"/>
      <c r="D30" s="154" t="s">
        <v>96</v>
      </c>
      <c r="E30" s="154"/>
      <c r="F30" s="154"/>
      <c r="G30" s="154"/>
      <c r="H30" s="154"/>
      <c r="I30" s="154"/>
      <c r="J30" s="154"/>
    </row>
    <row r="31" spans="1:10" x14ac:dyDescent="0.15">
      <c r="A31" s="154"/>
      <c r="B31" s="154"/>
      <c r="C31" s="154"/>
      <c r="D31" s="154"/>
      <c r="E31" s="154"/>
      <c r="F31" s="154"/>
      <c r="G31" s="154"/>
      <c r="H31" s="154"/>
      <c r="I31" s="154"/>
      <c r="J31" s="154"/>
    </row>
    <row r="32" spans="1:10" x14ac:dyDescent="0.15">
      <c r="A32" s="583"/>
      <c r="B32" s="584"/>
      <c r="C32" s="584"/>
      <c r="D32" s="585"/>
      <c r="E32" s="154"/>
      <c r="F32" s="598"/>
      <c r="G32" s="599"/>
      <c r="H32" s="599"/>
      <c r="I32" s="599"/>
      <c r="J32" s="600"/>
    </row>
    <row r="33" spans="1:10" x14ac:dyDescent="0.15">
      <c r="A33" s="586"/>
      <c r="B33" s="587"/>
      <c r="C33" s="587"/>
      <c r="D33" s="588"/>
      <c r="E33" s="154"/>
      <c r="F33" s="594" t="s">
        <v>98</v>
      </c>
      <c r="G33" s="594"/>
      <c r="H33" s="594"/>
      <c r="I33" s="594"/>
      <c r="J33" s="160"/>
    </row>
    <row r="34" spans="1:10" x14ac:dyDescent="0.15">
      <c r="A34" s="586"/>
      <c r="B34" s="587"/>
      <c r="C34" s="587"/>
      <c r="D34" s="588"/>
      <c r="E34" s="154"/>
      <c r="F34" s="161"/>
      <c r="G34" s="161"/>
      <c r="H34" s="161"/>
      <c r="I34" s="161"/>
      <c r="J34" s="161"/>
    </row>
    <row r="35" spans="1:10" x14ac:dyDescent="0.15">
      <c r="A35" s="586"/>
      <c r="B35" s="587"/>
      <c r="C35" s="587"/>
      <c r="D35" s="588"/>
      <c r="E35" s="154"/>
      <c r="F35" s="161"/>
      <c r="G35" s="161"/>
      <c r="H35" s="161"/>
      <c r="I35" s="161"/>
      <c r="J35" s="161"/>
    </row>
    <row r="36" spans="1:10" x14ac:dyDescent="0.15">
      <c r="A36" s="586"/>
      <c r="B36" s="587"/>
      <c r="C36" s="587"/>
      <c r="D36" s="588"/>
      <c r="E36" s="154"/>
      <c r="F36" s="161"/>
      <c r="G36" s="161"/>
      <c r="H36" s="161"/>
      <c r="I36" s="161"/>
      <c r="J36" s="161"/>
    </row>
    <row r="37" spans="1:10" x14ac:dyDescent="0.15">
      <c r="A37" s="589"/>
      <c r="B37" s="590"/>
      <c r="C37" s="590"/>
      <c r="D37" s="591"/>
      <c r="E37" s="154"/>
      <c r="F37" s="598"/>
      <c r="G37" s="599"/>
      <c r="H37" s="599"/>
      <c r="I37" s="599"/>
      <c r="J37" s="600"/>
    </row>
    <row r="38" spans="1:10" x14ac:dyDescent="0.15">
      <c r="A38" s="592" t="s">
        <v>99</v>
      </c>
      <c r="B38" s="592"/>
      <c r="C38" s="592"/>
      <c r="D38" s="592"/>
      <c r="E38" s="154"/>
      <c r="F38" s="593" t="s">
        <v>97</v>
      </c>
      <c r="G38" s="593"/>
      <c r="H38" s="593"/>
      <c r="I38" s="593"/>
      <c r="J38" s="162"/>
    </row>
    <row r="39" spans="1:10" x14ac:dyDescent="0.15">
      <c r="A39" s="154"/>
      <c r="B39" s="154"/>
      <c r="C39" s="154"/>
      <c r="D39" s="154"/>
      <c r="E39" s="154"/>
      <c r="F39" s="154"/>
      <c r="G39" s="154"/>
      <c r="H39" s="154"/>
      <c r="I39" s="154"/>
      <c r="J39" s="154"/>
    </row>
    <row r="40" spans="1:10" x14ac:dyDescent="0.15">
      <c r="A40" s="154" t="s">
        <v>103</v>
      </c>
      <c r="B40" s="154"/>
      <c r="C40" s="154"/>
      <c r="D40" s="154"/>
      <c r="E40" s="154"/>
      <c r="F40" s="154"/>
      <c r="G40" s="154"/>
      <c r="H40" s="602">
        <f>'PLEASE FILL IN HERE FIRST!!!'!B31</f>
        <v>0</v>
      </c>
      <c r="I40" s="603"/>
      <c r="J40" s="603"/>
    </row>
    <row r="41" spans="1:10" x14ac:dyDescent="0.15">
      <c r="A41" s="154"/>
      <c r="B41" s="154"/>
      <c r="C41" s="154"/>
      <c r="D41" s="154"/>
      <c r="E41" s="154"/>
      <c r="F41" s="154"/>
      <c r="G41" s="154"/>
      <c r="H41" s="154"/>
      <c r="I41" s="154"/>
      <c r="J41" s="154"/>
    </row>
    <row r="42" spans="1:10" x14ac:dyDescent="0.15">
      <c r="A42" s="163" t="s">
        <v>101</v>
      </c>
      <c r="B42" s="595" t="str">
        <f>'PLEASE FILL IN HERE FIRST!!!'!B27</f>
        <v>No Fax</v>
      </c>
      <c r="C42" s="596"/>
      <c r="D42" s="597"/>
      <c r="E42" s="163" t="s">
        <v>102</v>
      </c>
      <c r="F42" s="601" t="str">
        <f>Accommodation!B50</f>
        <v>omanttco@gmail.com</v>
      </c>
      <c r="G42" s="596"/>
      <c r="H42" s="596"/>
      <c r="I42" s="596"/>
      <c r="J42" s="597"/>
    </row>
    <row r="45" spans="1:10" x14ac:dyDescent="0.15">
      <c r="F45" s="582"/>
      <c r="G45" s="582"/>
      <c r="H45" s="582"/>
      <c r="I45" s="582"/>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E12" sqref="E12"/>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29" t="str">
        <f>'PLEASE FILL IN HERE FIRST!!!'!B3&amp;" "&amp;"["&amp;'PLEASE FILL IN HERE FIRST!!!'!B5&amp;"]"</f>
        <v>ITTF Challenge [Challenge PLUS]</v>
      </c>
      <c r="B1" s="629"/>
      <c r="C1" s="629"/>
      <c r="D1" s="629"/>
      <c r="E1" s="629"/>
      <c r="F1" s="629"/>
      <c r="G1" s="629"/>
      <c r="H1" s="629"/>
      <c r="I1" s="629"/>
      <c r="J1" s="629"/>
      <c r="K1" s="629"/>
      <c r="L1" s="629"/>
      <c r="M1" s="629"/>
      <c r="N1" s="629"/>
      <c r="O1" s="629"/>
      <c r="P1" s="629"/>
      <c r="Q1" s="629"/>
    </row>
    <row r="2" spans="1:22" ht="28" x14ac:dyDescent="0.15">
      <c r="A2" s="629" t="s">
        <v>194</v>
      </c>
      <c r="B2" s="629"/>
      <c r="C2" s="629"/>
      <c r="D2" s="629"/>
      <c r="E2" s="629"/>
      <c r="F2" s="629"/>
      <c r="G2" s="629"/>
      <c r="H2" s="629"/>
      <c r="I2" s="629"/>
      <c r="J2" s="629"/>
      <c r="K2" s="629"/>
      <c r="L2" s="629"/>
      <c r="M2" s="629"/>
      <c r="N2" s="629"/>
      <c r="O2" s="629"/>
      <c r="P2" s="629"/>
      <c r="Q2" s="629"/>
    </row>
    <row r="3" spans="1:22" ht="26" hidden="1" x14ac:dyDescent="0.15">
      <c r="A3" s="630" t="str">
        <f>'PLEASE FILL IN HERE FIRST!!!'!B5</f>
        <v>Challenge PLUS</v>
      </c>
      <c r="B3" s="630"/>
      <c r="C3" s="630"/>
      <c r="D3" s="630"/>
      <c r="E3" s="630"/>
      <c r="F3" s="630"/>
      <c r="G3" s="630"/>
      <c r="H3" s="630"/>
      <c r="I3" s="630"/>
      <c r="J3" s="630"/>
      <c r="K3" s="630"/>
      <c r="L3" s="630"/>
      <c r="M3" s="630"/>
      <c r="N3" s="630"/>
      <c r="O3" s="630"/>
      <c r="P3" s="630"/>
      <c r="Q3" s="630"/>
    </row>
    <row r="4" spans="1:22" s="197" customFormat="1" ht="25" customHeight="1" x14ac:dyDescent="0.15">
      <c r="A4" s="631" t="str">
        <f>'PLEASE FILL IN HERE FIRST!!!'!B7</f>
        <v>Muscat (OMA) - ITTF CHALLENGE PLUS</v>
      </c>
      <c r="B4" s="631"/>
      <c r="C4" s="631"/>
      <c r="D4" s="631"/>
      <c r="E4" s="631"/>
      <c r="F4" s="631"/>
      <c r="G4" s="631"/>
      <c r="H4" s="631"/>
      <c r="I4" s="631"/>
      <c r="J4" s="631"/>
      <c r="K4" s="631"/>
      <c r="L4" s="631"/>
      <c r="M4" s="631"/>
      <c r="N4" s="631"/>
      <c r="O4" s="631"/>
      <c r="P4" s="631"/>
      <c r="Q4" s="631"/>
      <c r="U4" s="196"/>
      <c r="V4" s="196"/>
    </row>
    <row r="5" spans="1:22" s="380" customFormat="1" ht="21" customHeight="1" x14ac:dyDescent="0.25">
      <c r="A5" s="414" t="s">
        <v>407</v>
      </c>
      <c r="B5" s="415">
        <f>'PLEASE FILL IN HERE FIRST!!!'!B9</f>
        <v>43901</v>
      </c>
      <c r="C5" s="416" t="s">
        <v>106</v>
      </c>
      <c r="D5" s="632">
        <f>INDEX(Events!N2:N25,MATCH(A4,Events!D2:D12,0))</f>
        <v>43902</v>
      </c>
      <c r="E5" s="632"/>
      <c r="F5" s="415"/>
      <c r="G5" s="416"/>
      <c r="H5" s="632" t="s">
        <v>408</v>
      </c>
      <c r="I5" s="632"/>
      <c r="J5" s="632"/>
      <c r="K5" s="415"/>
      <c r="L5" s="415"/>
      <c r="M5" s="415">
        <f>INDEX(Events!O2:O25,MATCH(A4,Events!D2:D12,0))</f>
        <v>43903</v>
      </c>
      <c r="N5" s="417" t="s">
        <v>106</v>
      </c>
      <c r="O5" s="418">
        <f>'PLEASE FILL IN HERE FIRST!!!'!D9</f>
        <v>43905</v>
      </c>
      <c r="P5" s="417"/>
      <c r="Q5" s="417"/>
      <c r="U5" s="381"/>
      <c r="V5" s="381"/>
    </row>
    <row r="6" spans="1:22" ht="9" customHeight="1" x14ac:dyDescent="0.15"/>
    <row r="7" spans="1:22" ht="20" x14ac:dyDescent="0.15">
      <c r="A7" s="619" t="s">
        <v>316</v>
      </c>
      <c r="B7" s="620"/>
      <c r="C7" s="621" t="s">
        <v>302</v>
      </c>
      <c r="D7" s="622"/>
      <c r="E7" s="622"/>
      <c r="F7" s="622"/>
      <c r="G7" s="622"/>
      <c r="H7" s="622"/>
      <c r="I7" s="622"/>
      <c r="J7" s="622"/>
      <c r="K7" s="622"/>
      <c r="L7" s="622"/>
      <c r="M7" s="622"/>
      <c r="N7" s="622"/>
      <c r="O7" s="622"/>
      <c r="P7" s="622"/>
      <c r="Q7" s="623"/>
    </row>
    <row r="8" spans="1:22" x14ac:dyDescent="0.15">
      <c r="A8" s="99"/>
      <c r="B8" s="99"/>
      <c r="C8" s="99"/>
      <c r="D8" s="88"/>
      <c r="E8" s="99"/>
      <c r="F8" s="99"/>
      <c r="G8" s="99"/>
      <c r="H8" s="99"/>
      <c r="I8" s="99"/>
      <c r="J8" s="99"/>
      <c r="K8" s="99"/>
      <c r="L8" s="99"/>
      <c r="M8" s="99"/>
      <c r="N8" s="99"/>
      <c r="O8" s="99"/>
      <c r="P8" s="99"/>
    </row>
    <row r="9" spans="1:22" ht="14" customHeight="1" x14ac:dyDescent="0.15">
      <c r="A9" s="627" t="s">
        <v>319</v>
      </c>
      <c r="B9" s="627" t="s">
        <v>108</v>
      </c>
      <c r="C9" s="627" t="s">
        <v>107</v>
      </c>
      <c r="D9" s="627" t="s">
        <v>109</v>
      </c>
      <c r="E9" s="627" t="s">
        <v>110</v>
      </c>
      <c r="F9" s="210" t="s">
        <v>16</v>
      </c>
      <c r="G9" s="210" t="s">
        <v>17</v>
      </c>
      <c r="H9" s="210" t="s">
        <v>53</v>
      </c>
      <c r="I9" s="210" t="s">
        <v>54</v>
      </c>
      <c r="J9" s="210" t="s">
        <v>55</v>
      </c>
      <c r="K9" s="210" t="s">
        <v>56</v>
      </c>
      <c r="L9" s="627" t="s">
        <v>50</v>
      </c>
      <c r="M9" s="627" t="s">
        <v>131</v>
      </c>
      <c r="N9" s="210" t="s">
        <v>132</v>
      </c>
      <c r="O9" s="210" t="s">
        <v>133</v>
      </c>
      <c r="P9" s="210" t="s">
        <v>134</v>
      </c>
      <c r="Q9" s="218" t="s">
        <v>28</v>
      </c>
    </row>
    <row r="10" spans="1:22" ht="24" customHeight="1" x14ac:dyDescent="0.15">
      <c r="A10" s="628"/>
      <c r="B10" s="628"/>
      <c r="C10" s="628"/>
      <c r="D10" s="628"/>
      <c r="E10" s="628"/>
      <c r="F10" s="257" t="s">
        <v>117</v>
      </c>
      <c r="G10" s="257" t="s">
        <v>117</v>
      </c>
      <c r="H10" s="258" t="s">
        <v>197</v>
      </c>
      <c r="I10" s="257" t="s">
        <v>198</v>
      </c>
      <c r="J10" s="257" t="s">
        <v>198</v>
      </c>
      <c r="K10" s="257" t="s">
        <v>198</v>
      </c>
      <c r="L10" s="628"/>
      <c r="M10" s="628"/>
      <c r="N10" s="210"/>
      <c r="O10" s="219" t="str">
        <f>'PLEASE FILL IN HERE FIRST!!!'!B43</f>
        <v>US $</v>
      </c>
      <c r="P10" s="219" t="str">
        <f>'PLEASE FILL IN HERE FIRST!!!'!B43</f>
        <v>US $</v>
      </c>
      <c r="Q10" s="219" t="str">
        <f>'PLEASE FILL IN HERE FIRST!!!'!B43</f>
        <v>US $</v>
      </c>
    </row>
    <row r="11" spans="1:22" ht="20.25" customHeight="1" x14ac:dyDescent="0.15">
      <c r="A11" s="205" t="s">
        <v>120</v>
      </c>
      <c r="B11" s="206" t="s">
        <v>23</v>
      </c>
      <c r="C11" s="206" t="s">
        <v>22</v>
      </c>
      <c r="D11" s="207" t="s">
        <v>196</v>
      </c>
      <c r="E11" s="207" t="s">
        <v>25</v>
      </c>
      <c r="F11" s="208">
        <v>40128</v>
      </c>
      <c r="G11" s="208">
        <v>40132</v>
      </c>
      <c r="H11" s="207" t="s">
        <v>26</v>
      </c>
      <c r="I11" s="207"/>
      <c r="J11" s="207"/>
      <c r="K11" s="207"/>
      <c r="L11" s="207" t="s">
        <v>161</v>
      </c>
      <c r="M11" s="207" t="s">
        <v>27</v>
      </c>
      <c r="N11" s="207">
        <v>4</v>
      </c>
      <c r="O11" s="209">
        <f>Prospectus!I79</f>
        <v>150</v>
      </c>
      <c r="P11" s="209">
        <f>'PLEASE FILL IN HERE FIRST!!!'!B47</f>
        <v>150</v>
      </c>
      <c r="Q11" s="209">
        <f>'PLEASE FILL IN HERE FIRST!!!'!B45</f>
        <v>15</v>
      </c>
    </row>
    <row r="12" spans="1:22" ht="19.5" customHeight="1" x14ac:dyDescent="0.15">
      <c r="A12" s="210">
        <v>1</v>
      </c>
      <c r="B12" s="211"/>
      <c r="C12" s="211"/>
      <c r="D12" s="212"/>
      <c r="E12" s="212"/>
      <c r="F12" s="213"/>
      <c r="G12" s="213"/>
      <c r="H12" s="212"/>
      <c r="I12" s="212"/>
      <c r="J12" s="212"/>
      <c r="K12" s="212"/>
      <c r="L12" s="212"/>
      <c r="M12" s="214"/>
      <c r="N12" s="210" t="str">
        <f>IF(AND(F12&lt;&gt;0,G12&lt;&gt;0),G12-F12,"")</f>
        <v/>
      </c>
      <c r="O12" s="215" t="str">
        <f>IF(AND(I12="x",L12="SR"),Prospectus!$H$92*N12,IF(AND(I12="x",L12="DR"),Prospectus!$H$93*N12,IF(AND(J12="x",L12="SR"),Prospectus!$H$110*N12,IF(AND(J12="x",L12="DR"),Prospectus!$H$111*N12,IF(AND(K12="x",L12="SR"),Prospectus!$H$128*N12,IF(AND(K12="x",L12="DR"),Prospectus!$H$129*N12," "))))))</f>
        <v xml:space="preserve"> </v>
      </c>
      <c r="P12" s="215" t="str">
        <f>IF(H12="x",$P$11,IF(I12="x","",IF(J12="x","",IF(K12="x","",""))))</f>
        <v/>
      </c>
      <c r="Q12" s="215" t="str">
        <f t="shared" ref="Q12:Q41" si="0">IF(E12="PLA",$Q$11,"")</f>
        <v/>
      </c>
      <c r="T12" s="54" t="str">
        <f>$B12&amp;" "&amp;$C12</f>
        <v xml:space="preserve"> </v>
      </c>
    </row>
    <row r="13" spans="1:22" ht="19.5" customHeight="1" x14ac:dyDescent="0.15">
      <c r="A13" s="210">
        <v>2</v>
      </c>
      <c r="B13" s="211"/>
      <c r="C13" s="211"/>
      <c r="D13" s="212"/>
      <c r="E13" s="212"/>
      <c r="F13" s="213"/>
      <c r="G13" s="213"/>
      <c r="H13" s="212"/>
      <c r="I13" s="212"/>
      <c r="J13" s="212"/>
      <c r="K13" s="212"/>
      <c r="L13" s="212"/>
      <c r="M13" s="214"/>
      <c r="N13" s="210" t="str">
        <f t="shared" ref="N13:N41" si="1">IF(AND(F13&lt;&gt;0,G13&lt;&gt;0),G13-F13,"")</f>
        <v/>
      </c>
      <c r="O13" s="215" t="str">
        <f>IF(AND(I13="x",L13="SR"),Prospectus!$H$92*N13,IF(AND(I13="x",L13="DR"),Prospectus!$H$93*N13,IF(AND(J13="x",L13="SR"),Prospectus!$H$110*N13,IF(AND(J13="x",L13="DR"),Prospectus!$H$111*N13,IF(AND(K13="x",L13="SR"),Prospectus!$H$128*N13,IF(AND(K13="x",L13="DR"),Prospectus!$H$129*N13," "))))))</f>
        <v xml:space="preserve"> </v>
      </c>
      <c r="P13" s="215" t="str">
        <f t="shared" ref="P13:P41" si="2">IF(H13="x",$P$11,IF(I13="x","",IF(J13="x","",IF(K13="x","",""))))</f>
        <v/>
      </c>
      <c r="Q13" s="215" t="str">
        <f t="shared" si="0"/>
        <v/>
      </c>
      <c r="T13" s="54" t="str">
        <f t="shared" ref="T13:T44" si="3">$B13&amp;" "&amp;$C13</f>
        <v xml:space="preserve"> </v>
      </c>
    </row>
    <row r="14" spans="1:22" ht="19.5" customHeight="1" x14ac:dyDescent="0.15">
      <c r="A14" s="210">
        <v>3</v>
      </c>
      <c r="B14" s="211"/>
      <c r="C14" s="211"/>
      <c r="D14" s="212"/>
      <c r="E14" s="212"/>
      <c r="F14" s="213"/>
      <c r="G14" s="213"/>
      <c r="H14" s="212"/>
      <c r="I14" s="212"/>
      <c r="J14" s="212"/>
      <c r="K14" s="212"/>
      <c r="L14" s="212"/>
      <c r="M14" s="214"/>
      <c r="N14" s="210" t="str">
        <f t="shared" si="1"/>
        <v/>
      </c>
      <c r="O14" s="215" t="str">
        <f>IF(AND(I14="x",L14="SR"),Prospectus!$H$92*N14,IF(AND(I14="x",L14="DR"),Prospectus!$H$93*N14,IF(AND(J14="x",L14="SR"),Prospectus!$H$110*N14,IF(AND(J14="x",L14="DR"),Prospectus!$H$111*N14,IF(AND(K14="x",L14="SR"),Prospectus!$H$128*N14,IF(AND(K14="x",L14="DR"),Prospectus!$H$129*N14," "))))))</f>
        <v xml:space="preserve"> </v>
      </c>
      <c r="P14" s="215" t="str">
        <f t="shared" si="2"/>
        <v/>
      </c>
      <c r="Q14" s="215" t="str">
        <f t="shared" si="0"/>
        <v/>
      </c>
      <c r="T14" s="54" t="str">
        <f t="shared" si="3"/>
        <v xml:space="preserve"> </v>
      </c>
    </row>
    <row r="15" spans="1:22" ht="19.5" customHeight="1" x14ac:dyDescent="0.15">
      <c r="A15" s="210">
        <v>4</v>
      </c>
      <c r="B15" s="211"/>
      <c r="C15" s="211"/>
      <c r="D15" s="212"/>
      <c r="E15" s="212"/>
      <c r="F15" s="213"/>
      <c r="G15" s="213"/>
      <c r="H15" s="212"/>
      <c r="I15" s="212"/>
      <c r="J15" s="212"/>
      <c r="K15" s="212"/>
      <c r="L15" s="212"/>
      <c r="M15" s="214"/>
      <c r="N15" s="210" t="str">
        <f t="shared" si="1"/>
        <v/>
      </c>
      <c r="O15" s="215" t="str">
        <f>IF(AND(I15="x",L15="SR"),Prospectus!$H$92*N15,IF(AND(I15="x",L15="DR"),Prospectus!$H$93*N15,IF(AND(J15="x",L15="SR"),Prospectus!$H$110*N15,IF(AND(J15="x",L15="DR"),Prospectus!$H$111*N15,IF(AND(K15="x",L15="SR"),Prospectus!$H$128*N15,IF(AND(K15="x",L15="DR"),Prospectus!$H$129*N15," "))))))</f>
        <v xml:space="preserve"> </v>
      </c>
      <c r="P15" s="215" t="str">
        <f t="shared" si="2"/>
        <v/>
      </c>
      <c r="Q15" s="215" t="str">
        <f t="shared" si="0"/>
        <v/>
      </c>
      <c r="T15" s="54" t="str">
        <f t="shared" si="3"/>
        <v xml:space="preserve"> </v>
      </c>
    </row>
    <row r="16" spans="1:22" ht="19.5" customHeight="1" x14ac:dyDescent="0.15">
      <c r="A16" s="210">
        <v>5</v>
      </c>
      <c r="B16" s="211"/>
      <c r="C16" s="211"/>
      <c r="D16" s="212"/>
      <c r="E16" s="212"/>
      <c r="F16" s="213"/>
      <c r="G16" s="213"/>
      <c r="H16" s="212"/>
      <c r="I16" s="212"/>
      <c r="J16" s="212"/>
      <c r="K16" s="212"/>
      <c r="L16" s="212"/>
      <c r="M16" s="214"/>
      <c r="N16" s="210" t="str">
        <f t="shared" si="1"/>
        <v/>
      </c>
      <c r="O16" s="215" t="str">
        <f>IF(AND(I16="x",L16="SR"),Prospectus!$H$92*N16,IF(AND(I16="x",L16="DR"),Prospectus!$H$93*N16,IF(AND(J16="x",L16="SR"),Prospectus!$H$110*N16,IF(AND(J16="x",L16="DR"),Prospectus!$H$111*N16,IF(AND(K16="x",L16="SR"),Prospectus!$H$128*N16,IF(AND(K16="x",L16="DR"),Prospectus!$H$129*N16," "))))))</f>
        <v xml:space="preserve"> </v>
      </c>
      <c r="P16" s="215" t="str">
        <f t="shared" si="2"/>
        <v/>
      </c>
      <c r="Q16" s="215" t="str">
        <f t="shared" si="0"/>
        <v/>
      </c>
      <c r="T16" s="54" t="str">
        <f t="shared" si="3"/>
        <v xml:space="preserve"> </v>
      </c>
    </row>
    <row r="17" spans="1:20" ht="19.5" customHeight="1" x14ac:dyDescent="0.15">
      <c r="A17" s="210">
        <v>6</v>
      </c>
      <c r="B17" s="211"/>
      <c r="C17" s="211"/>
      <c r="D17" s="212"/>
      <c r="E17" s="212"/>
      <c r="F17" s="213"/>
      <c r="G17" s="213"/>
      <c r="H17" s="212"/>
      <c r="I17" s="212"/>
      <c r="J17" s="212"/>
      <c r="K17" s="212"/>
      <c r="L17" s="212"/>
      <c r="M17" s="214"/>
      <c r="N17" s="210" t="str">
        <f t="shared" si="1"/>
        <v/>
      </c>
      <c r="O17" s="215" t="str">
        <f>IF(AND(I17="x",L17="SR"),Prospectus!$H$92*N17,IF(AND(I17="x",L17="DR"),Prospectus!$H$93*N17,IF(AND(J17="x",L17="SR"),Prospectus!$H$110*N17,IF(AND(J17="x",L17="DR"),Prospectus!$H$111*N17,IF(AND(K17="x",L17="SR"),Prospectus!$H$128*N17,IF(AND(K17="x",L17="DR"),Prospectus!$H$129*N17," "))))))</f>
        <v xml:space="preserve"> </v>
      </c>
      <c r="P17" s="215" t="str">
        <f t="shared" si="2"/>
        <v/>
      </c>
      <c r="Q17" s="215" t="str">
        <f t="shared" si="0"/>
        <v/>
      </c>
      <c r="T17" s="54" t="str">
        <f t="shared" si="3"/>
        <v xml:space="preserve"> </v>
      </c>
    </row>
    <row r="18" spans="1:20" ht="19.5" customHeight="1" x14ac:dyDescent="0.15">
      <c r="A18" s="210">
        <v>7</v>
      </c>
      <c r="B18" s="211"/>
      <c r="C18" s="211"/>
      <c r="D18" s="212"/>
      <c r="E18" s="212"/>
      <c r="F18" s="213"/>
      <c r="G18" s="213"/>
      <c r="H18" s="212"/>
      <c r="I18" s="212"/>
      <c r="J18" s="212"/>
      <c r="K18" s="212"/>
      <c r="L18" s="212"/>
      <c r="M18" s="214"/>
      <c r="N18" s="210" t="str">
        <f t="shared" si="1"/>
        <v/>
      </c>
      <c r="O18" s="215" t="str">
        <f>IF(AND(I18="x",L18="SR"),Prospectus!$H$92*N18,IF(AND(I18="x",L18="DR"),Prospectus!$H$93*N18,IF(AND(J18="x",L18="SR"),Prospectus!$H$110*N18,IF(AND(J18="x",L18="DR"),Prospectus!$H$111*N18,IF(AND(K18="x",L18="SR"),Prospectus!$H$128*N18,IF(AND(K18="x",L18="DR"),Prospectus!$H$129*N18," "))))))</f>
        <v xml:space="preserve"> </v>
      </c>
      <c r="P18" s="215" t="str">
        <f t="shared" si="2"/>
        <v/>
      </c>
      <c r="Q18" s="215" t="str">
        <f t="shared" si="0"/>
        <v/>
      </c>
      <c r="T18" s="54" t="str">
        <f t="shared" si="3"/>
        <v xml:space="preserve"> </v>
      </c>
    </row>
    <row r="19" spans="1:20" ht="19.5" customHeight="1" x14ac:dyDescent="0.15">
      <c r="A19" s="210">
        <v>8</v>
      </c>
      <c r="B19" s="211"/>
      <c r="C19" s="211"/>
      <c r="D19" s="212"/>
      <c r="E19" s="212"/>
      <c r="F19" s="213"/>
      <c r="G19" s="213"/>
      <c r="H19" s="212"/>
      <c r="I19" s="212"/>
      <c r="J19" s="212"/>
      <c r="K19" s="212"/>
      <c r="L19" s="212"/>
      <c r="M19" s="214"/>
      <c r="N19" s="210" t="str">
        <f t="shared" si="1"/>
        <v/>
      </c>
      <c r="O19" s="215" t="str">
        <f>IF(AND(I19="x",L19="SR"),Prospectus!$H$92*N19,IF(AND(I19="x",L19="DR"),Prospectus!$H$93*N19,IF(AND(J19="x",L19="SR"),Prospectus!$H$110*N19,IF(AND(J19="x",L19="DR"),Prospectus!$H$111*N19,IF(AND(K19="x",L19="SR"),Prospectus!$H$128*N19,IF(AND(K19="x",L19="DR"),Prospectus!$H$129*N19," "))))))</f>
        <v xml:space="preserve"> </v>
      </c>
      <c r="P19" s="215" t="str">
        <f t="shared" si="2"/>
        <v/>
      </c>
      <c r="Q19" s="215" t="str">
        <f t="shared" si="0"/>
        <v/>
      </c>
      <c r="T19" s="54" t="str">
        <f t="shared" si="3"/>
        <v xml:space="preserve"> </v>
      </c>
    </row>
    <row r="20" spans="1:20" ht="19.5" customHeight="1" x14ac:dyDescent="0.15">
      <c r="A20" s="210">
        <v>9</v>
      </c>
      <c r="B20" s="211"/>
      <c r="C20" s="211"/>
      <c r="D20" s="212"/>
      <c r="E20" s="212"/>
      <c r="F20" s="213"/>
      <c r="G20" s="213"/>
      <c r="H20" s="212"/>
      <c r="I20" s="212"/>
      <c r="J20" s="212"/>
      <c r="K20" s="212"/>
      <c r="L20" s="212"/>
      <c r="M20" s="214"/>
      <c r="N20" s="210" t="str">
        <f t="shared" si="1"/>
        <v/>
      </c>
      <c r="O20" s="215" t="str">
        <f>IF(AND(I20="x",L20="SR"),Prospectus!$H$92*N20,IF(AND(I20="x",L20="DR"),Prospectus!$H$93*N20,IF(AND(J20="x",L20="SR"),Prospectus!$H$110*N20,IF(AND(J20="x",L20="DR"),Prospectus!$H$111*N20,IF(AND(K20="x",L20="SR"),Prospectus!$H$128*N20,IF(AND(K20="x",L20="DR"),Prospectus!$H$129*N20," "))))))</f>
        <v xml:space="preserve"> </v>
      </c>
      <c r="P20" s="215" t="str">
        <f t="shared" si="2"/>
        <v/>
      </c>
      <c r="Q20" s="215" t="str">
        <f t="shared" si="0"/>
        <v/>
      </c>
      <c r="T20" s="54" t="str">
        <f t="shared" si="3"/>
        <v xml:space="preserve"> </v>
      </c>
    </row>
    <row r="21" spans="1:20" ht="19.5" customHeight="1" x14ac:dyDescent="0.15">
      <c r="A21" s="210">
        <v>10</v>
      </c>
      <c r="B21" s="211"/>
      <c r="C21" s="211"/>
      <c r="D21" s="212"/>
      <c r="E21" s="212"/>
      <c r="F21" s="213"/>
      <c r="G21" s="213"/>
      <c r="H21" s="212"/>
      <c r="I21" s="212"/>
      <c r="J21" s="212"/>
      <c r="K21" s="212"/>
      <c r="L21" s="212"/>
      <c r="M21" s="214"/>
      <c r="N21" s="210" t="str">
        <f t="shared" si="1"/>
        <v/>
      </c>
      <c r="O21" s="215" t="str">
        <f>IF(AND(I21="x",L21="SR"),Prospectus!$H$92*N21,IF(AND(I21="x",L21="DR"),Prospectus!$H$93*N21,IF(AND(J21="x",L21="SR"),Prospectus!$H$110*N21,IF(AND(J21="x",L21="DR"),Prospectus!$H$111*N21,IF(AND(K21="x",L21="SR"),Prospectus!$H$128*N21,IF(AND(K21="x",L21="DR"),Prospectus!$H$129*N21," "))))))</f>
        <v xml:space="preserve"> </v>
      </c>
      <c r="P21" s="215" t="str">
        <f t="shared" si="2"/>
        <v/>
      </c>
      <c r="Q21" s="215" t="str">
        <f t="shared" si="0"/>
        <v/>
      </c>
      <c r="T21" s="54" t="str">
        <f t="shared" si="3"/>
        <v xml:space="preserve"> </v>
      </c>
    </row>
    <row r="22" spans="1:20" ht="19.5" customHeight="1" x14ac:dyDescent="0.15">
      <c r="A22" s="210">
        <v>11</v>
      </c>
      <c r="B22" s="211"/>
      <c r="C22" s="211"/>
      <c r="D22" s="212"/>
      <c r="E22" s="212"/>
      <c r="F22" s="213"/>
      <c r="G22" s="213"/>
      <c r="H22" s="212"/>
      <c r="I22" s="212"/>
      <c r="J22" s="212"/>
      <c r="K22" s="212"/>
      <c r="L22" s="212"/>
      <c r="M22" s="214"/>
      <c r="N22" s="210" t="str">
        <f t="shared" si="1"/>
        <v/>
      </c>
      <c r="O22" s="215" t="str">
        <f>IF(AND(I22="x",L22="SR"),Prospectus!$H$92*N22,IF(AND(I22="x",L22="DR"),Prospectus!$H$93*N22,IF(AND(J22="x",L22="SR"),Prospectus!$H$110*N22,IF(AND(J22="x",L22="DR"),Prospectus!$H$111*N22,IF(AND(K22="x",L22="SR"),Prospectus!$H$128*N22,IF(AND(K22="x",L22="DR"),Prospectus!$H$129*N22," "))))))</f>
        <v xml:space="preserve"> </v>
      </c>
      <c r="P22" s="215" t="str">
        <f t="shared" si="2"/>
        <v/>
      </c>
      <c r="Q22" s="215" t="str">
        <f t="shared" si="0"/>
        <v/>
      </c>
      <c r="T22" s="54" t="str">
        <f t="shared" si="3"/>
        <v xml:space="preserve"> </v>
      </c>
    </row>
    <row r="23" spans="1:20" ht="19.5" customHeight="1" x14ac:dyDescent="0.15">
      <c r="A23" s="210">
        <v>12</v>
      </c>
      <c r="B23" s="211"/>
      <c r="C23" s="211"/>
      <c r="D23" s="212"/>
      <c r="E23" s="212"/>
      <c r="F23" s="213"/>
      <c r="G23" s="213"/>
      <c r="H23" s="212"/>
      <c r="I23" s="212"/>
      <c r="J23" s="212"/>
      <c r="K23" s="212"/>
      <c r="L23" s="212"/>
      <c r="M23" s="214"/>
      <c r="N23" s="210" t="str">
        <f t="shared" si="1"/>
        <v/>
      </c>
      <c r="O23" s="215" t="str">
        <f>IF(AND(I23="x",L23="SR"),Prospectus!$H$92*N23,IF(AND(I23="x",L23="DR"),Prospectus!$H$93*N23,IF(AND(J23="x",L23="SR"),Prospectus!$H$110*N23,IF(AND(J23="x",L23="DR"),Prospectus!$H$111*N23,IF(AND(K23="x",L23="SR"),Prospectus!$H$128*N23,IF(AND(K23="x",L23="DR"),Prospectus!$H$129*N23," "))))))</f>
        <v xml:space="preserve"> </v>
      </c>
      <c r="P23" s="215" t="str">
        <f t="shared" si="2"/>
        <v/>
      </c>
      <c r="Q23" s="215" t="str">
        <f t="shared" si="0"/>
        <v/>
      </c>
      <c r="T23" s="54" t="str">
        <f t="shared" si="3"/>
        <v xml:space="preserve"> </v>
      </c>
    </row>
    <row r="24" spans="1:20" ht="19.5" customHeight="1" x14ac:dyDescent="0.15">
      <c r="A24" s="210">
        <v>13</v>
      </c>
      <c r="B24" s="211"/>
      <c r="C24" s="211"/>
      <c r="D24" s="212"/>
      <c r="E24" s="212"/>
      <c r="F24" s="213"/>
      <c r="G24" s="213"/>
      <c r="H24" s="212"/>
      <c r="I24" s="212"/>
      <c r="J24" s="212"/>
      <c r="K24" s="212"/>
      <c r="L24" s="212"/>
      <c r="M24" s="214"/>
      <c r="N24" s="210" t="str">
        <f t="shared" si="1"/>
        <v/>
      </c>
      <c r="O24" s="215" t="str">
        <f>IF(AND(I24="x",L24="SR"),Prospectus!$H$92*N24,IF(AND(I24="x",L24="DR"),Prospectus!$H$93*N24,IF(AND(J24="x",L24="SR"),Prospectus!$H$110*N24,IF(AND(J24="x",L24="DR"),Prospectus!$H$111*N24,IF(AND(K24="x",L24="SR"),Prospectus!$H$128*N24,IF(AND(K24="x",L24="DR"),Prospectus!$H$129*N24," "))))))</f>
        <v xml:space="preserve"> </v>
      </c>
      <c r="P24" s="215" t="str">
        <f t="shared" si="2"/>
        <v/>
      </c>
      <c r="Q24" s="215" t="str">
        <f t="shared" si="0"/>
        <v/>
      </c>
      <c r="T24" s="54" t="str">
        <f t="shared" si="3"/>
        <v xml:space="preserve"> </v>
      </c>
    </row>
    <row r="25" spans="1:20" ht="19.5" customHeight="1" x14ac:dyDescent="0.15">
      <c r="A25" s="210">
        <v>14</v>
      </c>
      <c r="B25" s="211"/>
      <c r="C25" s="211"/>
      <c r="D25" s="212"/>
      <c r="E25" s="212"/>
      <c r="F25" s="213"/>
      <c r="G25" s="213"/>
      <c r="H25" s="212"/>
      <c r="I25" s="212"/>
      <c r="J25" s="212"/>
      <c r="K25" s="212"/>
      <c r="L25" s="212"/>
      <c r="M25" s="214"/>
      <c r="N25" s="210" t="str">
        <f t="shared" si="1"/>
        <v/>
      </c>
      <c r="O25" s="215" t="str">
        <f>IF(AND(I25="x",L25="SR"),Prospectus!$H$92*N25,IF(AND(I25="x",L25="DR"),Prospectus!$H$93*N25,IF(AND(J25="x",L25="SR"),Prospectus!$H$110*N25,IF(AND(J25="x",L25="DR"),Prospectus!$H$111*N25,IF(AND(K25="x",L25="SR"),Prospectus!$H$128*N25,IF(AND(K25="x",L25="DR"),Prospectus!$H$129*N25," "))))))</f>
        <v xml:space="preserve"> </v>
      </c>
      <c r="P25" s="215" t="str">
        <f t="shared" si="2"/>
        <v/>
      </c>
      <c r="Q25" s="215" t="str">
        <f t="shared" si="0"/>
        <v/>
      </c>
      <c r="T25" s="54" t="str">
        <f t="shared" si="3"/>
        <v xml:space="preserve"> </v>
      </c>
    </row>
    <row r="26" spans="1:20" ht="19.5" customHeight="1" x14ac:dyDescent="0.15">
      <c r="A26" s="210">
        <v>15</v>
      </c>
      <c r="B26" s="211"/>
      <c r="C26" s="211"/>
      <c r="D26" s="212"/>
      <c r="E26" s="212"/>
      <c r="F26" s="213"/>
      <c r="G26" s="213"/>
      <c r="H26" s="212"/>
      <c r="I26" s="212"/>
      <c r="J26" s="212"/>
      <c r="K26" s="212"/>
      <c r="L26" s="212"/>
      <c r="M26" s="214"/>
      <c r="N26" s="210" t="str">
        <f t="shared" si="1"/>
        <v/>
      </c>
      <c r="O26" s="215" t="str">
        <f>IF(AND(I26="x",L26="SR"),Prospectus!$H$92*N26,IF(AND(I26="x",L26="DR"),Prospectus!$H$93*N26,IF(AND(J26="x",L26="SR"),Prospectus!$H$110*N26,IF(AND(J26="x",L26="DR"),Prospectus!$H$111*N26,IF(AND(K26="x",L26="SR"),Prospectus!$H$128*N26,IF(AND(K26="x",L26="DR"),Prospectus!$H$129*N26," "))))))</f>
        <v xml:space="preserve"> </v>
      </c>
      <c r="P26" s="215" t="str">
        <f t="shared" si="2"/>
        <v/>
      </c>
      <c r="Q26" s="215" t="str">
        <f t="shared" si="0"/>
        <v/>
      </c>
      <c r="T26" s="54" t="str">
        <f t="shared" si="3"/>
        <v xml:space="preserve"> </v>
      </c>
    </row>
    <row r="27" spans="1:20" ht="19.5" customHeight="1" x14ac:dyDescent="0.15">
      <c r="A27" s="210">
        <v>16</v>
      </c>
      <c r="B27" s="211"/>
      <c r="C27" s="211"/>
      <c r="D27" s="212"/>
      <c r="E27" s="212"/>
      <c r="F27" s="213"/>
      <c r="G27" s="213"/>
      <c r="H27" s="212"/>
      <c r="I27" s="212"/>
      <c r="J27" s="212"/>
      <c r="K27" s="212"/>
      <c r="L27" s="212"/>
      <c r="M27" s="214"/>
      <c r="N27" s="210" t="str">
        <f t="shared" si="1"/>
        <v/>
      </c>
      <c r="O27" s="215" t="str">
        <f>IF(AND(I27="x",L27="SR"),Prospectus!$H$92*N27,IF(AND(I27="x",L27="DR"),Prospectus!$H$93*N27,IF(AND(J27="x",L27="SR"),Prospectus!$H$110*N27,IF(AND(J27="x",L27="DR"),Prospectus!$H$111*N27,IF(AND(K27="x",L27="SR"),Prospectus!$H$128*N27,IF(AND(K27="x",L27="DR"),Prospectus!$H$129*N27," "))))))</f>
        <v xml:space="preserve"> </v>
      </c>
      <c r="P27" s="215" t="str">
        <f t="shared" si="2"/>
        <v/>
      </c>
      <c r="Q27" s="215" t="str">
        <f t="shared" si="0"/>
        <v/>
      </c>
      <c r="T27" s="54" t="str">
        <f t="shared" si="3"/>
        <v xml:space="preserve"> </v>
      </c>
    </row>
    <row r="28" spans="1:20" ht="19.5" customHeight="1" x14ac:dyDescent="0.15">
      <c r="A28" s="210">
        <v>17</v>
      </c>
      <c r="B28" s="211"/>
      <c r="C28" s="211"/>
      <c r="D28" s="212"/>
      <c r="E28" s="212"/>
      <c r="F28" s="213"/>
      <c r="G28" s="213"/>
      <c r="H28" s="212"/>
      <c r="I28" s="212"/>
      <c r="J28" s="212"/>
      <c r="K28" s="212"/>
      <c r="L28" s="212"/>
      <c r="M28" s="214"/>
      <c r="N28" s="210" t="str">
        <f t="shared" si="1"/>
        <v/>
      </c>
      <c r="O28" s="215" t="str">
        <f>IF(AND(I28="x",L28="SR"),Prospectus!$H$92*N28,IF(AND(I28="x",L28="DR"),Prospectus!$H$93*N28,IF(AND(J28="x",L28="SR"),Prospectus!$H$110*N28,IF(AND(J28="x",L28="DR"),Prospectus!$H$111*N28,IF(AND(K28="x",L28="SR"),Prospectus!$H$128*N28,IF(AND(K28="x",L28="DR"),Prospectus!$H$129*N28," "))))))</f>
        <v xml:space="preserve"> </v>
      </c>
      <c r="P28" s="215" t="str">
        <f t="shared" si="2"/>
        <v/>
      </c>
      <c r="Q28" s="215" t="str">
        <f t="shared" si="0"/>
        <v/>
      </c>
      <c r="T28" s="54" t="str">
        <f t="shared" si="3"/>
        <v xml:space="preserve"> </v>
      </c>
    </row>
    <row r="29" spans="1:20" ht="19.5" customHeight="1" x14ac:dyDescent="0.15">
      <c r="A29" s="210">
        <v>18</v>
      </c>
      <c r="B29" s="211"/>
      <c r="C29" s="211"/>
      <c r="D29" s="212"/>
      <c r="E29" s="212"/>
      <c r="F29" s="213"/>
      <c r="G29" s="213"/>
      <c r="H29" s="212"/>
      <c r="I29" s="212"/>
      <c r="J29" s="212"/>
      <c r="K29" s="212"/>
      <c r="L29" s="212"/>
      <c r="M29" s="214"/>
      <c r="N29" s="210" t="str">
        <f t="shared" si="1"/>
        <v/>
      </c>
      <c r="O29" s="215" t="str">
        <f>IF(AND(I29="x",L29="SR"),Prospectus!$H$92*N29,IF(AND(I29="x",L29="DR"),Prospectus!$H$93*N29,IF(AND(J29="x",L29="SR"),Prospectus!$H$110*N29,IF(AND(J29="x",L29="DR"),Prospectus!$H$111*N29,IF(AND(K29="x",L29="SR"),Prospectus!$H$128*N29,IF(AND(K29="x",L29="DR"),Prospectus!$H$129*N29," "))))))</f>
        <v xml:space="preserve"> </v>
      </c>
      <c r="P29" s="215" t="str">
        <f t="shared" si="2"/>
        <v/>
      </c>
      <c r="Q29" s="215" t="str">
        <f t="shared" si="0"/>
        <v/>
      </c>
      <c r="T29" s="54" t="str">
        <f t="shared" si="3"/>
        <v xml:space="preserve"> </v>
      </c>
    </row>
    <row r="30" spans="1:20" ht="19.5" customHeight="1" x14ac:dyDescent="0.15">
      <c r="A30" s="210">
        <v>19</v>
      </c>
      <c r="B30" s="211"/>
      <c r="C30" s="211"/>
      <c r="D30" s="212"/>
      <c r="E30" s="212"/>
      <c r="F30" s="213"/>
      <c r="G30" s="213"/>
      <c r="H30" s="212"/>
      <c r="I30" s="212"/>
      <c r="J30" s="212"/>
      <c r="K30" s="212"/>
      <c r="L30" s="212"/>
      <c r="M30" s="214"/>
      <c r="N30" s="210" t="str">
        <f t="shared" si="1"/>
        <v/>
      </c>
      <c r="O30" s="215" t="str">
        <f>IF(AND(I30="x",L30="SR"),Prospectus!$H$92*N30,IF(AND(I30="x",L30="DR"),Prospectus!$H$93*N30,IF(AND(J30="x",L30="SR"),Prospectus!$H$110*N30,IF(AND(J30="x",L30="DR"),Prospectus!$H$111*N30,IF(AND(K30="x",L30="SR"),Prospectus!$H$128*N30,IF(AND(K30="x",L30="DR"),Prospectus!$H$129*N30," "))))))</f>
        <v xml:space="preserve"> </v>
      </c>
      <c r="P30" s="215" t="str">
        <f t="shared" si="2"/>
        <v/>
      </c>
      <c r="Q30" s="215" t="str">
        <f t="shared" si="0"/>
        <v/>
      </c>
      <c r="T30" s="54" t="str">
        <f t="shared" si="3"/>
        <v xml:space="preserve"> </v>
      </c>
    </row>
    <row r="31" spans="1:20" ht="19.5" customHeight="1" x14ac:dyDescent="0.15">
      <c r="A31" s="210">
        <v>20</v>
      </c>
      <c r="B31" s="211"/>
      <c r="C31" s="211"/>
      <c r="D31" s="212"/>
      <c r="E31" s="212"/>
      <c r="F31" s="213"/>
      <c r="G31" s="213"/>
      <c r="H31" s="212"/>
      <c r="I31" s="212"/>
      <c r="J31" s="212"/>
      <c r="K31" s="212"/>
      <c r="L31" s="212"/>
      <c r="M31" s="214"/>
      <c r="N31" s="210" t="str">
        <f t="shared" si="1"/>
        <v/>
      </c>
      <c r="O31" s="215" t="str">
        <f>IF(AND(I31="x",L31="SR"),Prospectus!$H$92*N31,IF(AND(I31="x",L31="DR"),Prospectus!$H$93*N31,IF(AND(J31="x",L31="SR"),Prospectus!$H$110*N31,IF(AND(J31="x",L31="DR"),Prospectus!$H$111*N31,IF(AND(K31="x",L31="SR"),Prospectus!$H$128*N31,IF(AND(K31="x",L31="DR"),Prospectus!$H$129*N31," "))))))</f>
        <v xml:space="preserve"> </v>
      </c>
      <c r="P31" s="215" t="str">
        <f t="shared" si="2"/>
        <v/>
      </c>
      <c r="Q31" s="215" t="str">
        <f t="shared" si="0"/>
        <v/>
      </c>
      <c r="T31" s="54" t="str">
        <f t="shared" si="3"/>
        <v xml:space="preserve"> </v>
      </c>
    </row>
    <row r="32" spans="1:20" ht="19.5" customHeight="1" x14ac:dyDescent="0.15">
      <c r="A32" s="210">
        <v>21</v>
      </c>
      <c r="B32" s="211"/>
      <c r="C32" s="211"/>
      <c r="D32" s="212"/>
      <c r="E32" s="212"/>
      <c r="F32" s="213"/>
      <c r="G32" s="213"/>
      <c r="H32" s="212"/>
      <c r="I32" s="212"/>
      <c r="J32" s="212"/>
      <c r="K32" s="212"/>
      <c r="L32" s="212"/>
      <c r="M32" s="214"/>
      <c r="N32" s="210" t="str">
        <f t="shared" si="1"/>
        <v/>
      </c>
      <c r="O32" s="215" t="str">
        <f>IF(AND(I32="x",L32="SR"),Prospectus!$H$92*N32,IF(AND(I32="x",L32="DR"),Prospectus!$H$93*N32,IF(AND(J32="x",L32="SR"),Prospectus!$H$110*N32,IF(AND(J32="x",L32="DR"),Prospectus!$H$111*N32,IF(AND(K32="x",L32="SR"),Prospectus!$H$128*N32,IF(AND(K32="x",L32="DR"),Prospectus!$H$129*N32," "))))))</f>
        <v xml:space="preserve"> </v>
      </c>
      <c r="P32" s="215" t="str">
        <f t="shared" si="2"/>
        <v/>
      </c>
      <c r="Q32" s="215" t="str">
        <f t="shared" si="0"/>
        <v/>
      </c>
      <c r="T32" s="54" t="str">
        <f t="shared" si="3"/>
        <v xml:space="preserve"> </v>
      </c>
    </row>
    <row r="33" spans="1:20" ht="19.5" customHeight="1" x14ac:dyDescent="0.15">
      <c r="A33" s="210">
        <v>22</v>
      </c>
      <c r="B33" s="211"/>
      <c r="C33" s="211"/>
      <c r="D33" s="212"/>
      <c r="E33" s="212"/>
      <c r="F33" s="213"/>
      <c r="G33" s="213"/>
      <c r="H33" s="212"/>
      <c r="I33" s="212"/>
      <c r="J33" s="212"/>
      <c r="K33" s="212"/>
      <c r="L33" s="212"/>
      <c r="M33" s="214"/>
      <c r="N33" s="210" t="str">
        <f t="shared" si="1"/>
        <v/>
      </c>
      <c r="O33" s="215" t="str">
        <f>IF(AND(I33="x",L33="SR"),Prospectus!$H$92*N33,IF(AND(I33="x",L33="DR"),Prospectus!$H$93*N33,IF(AND(J33="x",L33="SR"),Prospectus!$H$110*N33,IF(AND(J33="x",L33="DR"),Prospectus!$H$111*N33,IF(AND(K33="x",L33="SR"),Prospectus!$H$128*N33,IF(AND(K33="x",L33="DR"),Prospectus!$H$129*N33," "))))))</f>
        <v xml:space="preserve"> </v>
      </c>
      <c r="P33" s="215" t="str">
        <f t="shared" si="2"/>
        <v/>
      </c>
      <c r="Q33" s="215" t="str">
        <f t="shared" si="0"/>
        <v/>
      </c>
      <c r="T33" s="54" t="str">
        <f t="shared" si="3"/>
        <v xml:space="preserve"> </v>
      </c>
    </row>
    <row r="34" spans="1:20" ht="19.5" customHeight="1" x14ac:dyDescent="0.15">
      <c r="A34" s="210">
        <v>23</v>
      </c>
      <c r="B34" s="211"/>
      <c r="C34" s="211"/>
      <c r="D34" s="212"/>
      <c r="E34" s="212"/>
      <c r="F34" s="213"/>
      <c r="G34" s="213"/>
      <c r="H34" s="212"/>
      <c r="I34" s="212"/>
      <c r="J34" s="212"/>
      <c r="K34" s="212"/>
      <c r="L34" s="212"/>
      <c r="M34" s="214"/>
      <c r="N34" s="210" t="str">
        <f t="shared" si="1"/>
        <v/>
      </c>
      <c r="O34" s="215" t="str">
        <f>IF(AND(I34="x",L34="SR"),Prospectus!$H$92*N34,IF(AND(I34="x",L34="DR"),Prospectus!$H$93*N34,IF(AND(J34="x",L34="SR"),Prospectus!$H$110*N34,IF(AND(J34="x",L34="DR"),Prospectus!$H$111*N34,IF(AND(K34="x",L34="SR"),Prospectus!$H$128*N34,IF(AND(K34="x",L34="DR"),Prospectus!$H$129*N34," "))))))</f>
        <v xml:space="preserve"> </v>
      </c>
      <c r="P34" s="215" t="str">
        <f t="shared" si="2"/>
        <v/>
      </c>
      <c r="Q34" s="215" t="str">
        <f t="shared" si="0"/>
        <v/>
      </c>
      <c r="T34" s="54" t="str">
        <f t="shared" si="3"/>
        <v xml:space="preserve"> </v>
      </c>
    </row>
    <row r="35" spans="1:20" ht="19.5" customHeight="1" x14ac:dyDescent="0.15">
      <c r="A35" s="210">
        <v>24</v>
      </c>
      <c r="B35" s="211"/>
      <c r="C35" s="211"/>
      <c r="D35" s="212"/>
      <c r="E35" s="212"/>
      <c r="F35" s="213"/>
      <c r="G35" s="213"/>
      <c r="H35" s="212"/>
      <c r="I35" s="212"/>
      <c r="J35" s="212"/>
      <c r="K35" s="212"/>
      <c r="L35" s="212"/>
      <c r="M35" s="214"/>
      <c r="N35" s="210" t="str">
        <f t="shared" si="1"/>
        <v/>
      </c>
      <c r="O35" s="215" t="str">
        <f>IF(AND(I35="x",L35="SR"),Prospectus!$H$92*N35,IF(AND(I35="x",L35="DR"),Prospectus!$H$93*N35,IF(AND(J35="x",L35="SR"),Prospectus!$H$110*N35,IF(AND(J35="x",L35="DR"),Prospectus!$H$111*N35,IF(AND(K35="x",L35="SR"),Prospectus!$H$128*N35,IF(AND(K35="x",L35="DR"),Prospectus!$H$129*N35," "))))))</f>
        <v xml:space="preserve"> </v>
      </c>
      <c r="P35" s="215" t="str">
        <f t="shared" si="2"/>
        <v/>
      </c>
      <c r="Q35" s="215" t="str">
        <f t="shared" si="0"/>
        <v/>
      </c>
      <c r="T35" s="54" t="str">
        <f t="shared" si="3"/>
        <v xml:space="preserve"> </v>
      </c>
    </row>
    <row r="36" spans="1:20" ht="19.5" customHeight="1" x14ac:dyDescent="0.15">
      <c r="A36" s="210">
        <v>25</v>
      </c>
      <c r="B36" s="211"/>
      <c r="C36" s="211"/>
      <c r="D36" s="212"/>
      <c r="E36" s="212"/>
      <c r="F36" s="213"/>
      <c r="G36" s="213"/>
      <c r="H36" s="212"/>
      <c r="I36" s="212"/>
      <c r="J36" s="212"/>
      <c r="K36" s="212"/>
      <c r="L36" s="212"/>
      <c r="M36" s="214"/>
      <c r="N36" s="210" t="str">
        <f t="shared" si="1"/>
        <v/>
      </c>
      <c r="O36" s="215" t="str">
        <f>IF(AND(I36="x",L36="SR"),Prospectus!$H$92*N36,IF(AND(I36="x",L36="DR"),Prospectus!$H$93*N36,IF(AND(J36="x",L36="SR"),Prospectus!$H$110*N36,IF(AND(J36="x",L36="DR"),Prospectus!$H$111*N36,IF(AND(K36="x",L36="SR"),Prospectus!$H$128*N36,IF(AND(K36="x",L36="DR"),Prospectus!$H$129*N36," "))))))</f>
        <v xml:space="preserve"> </v>
      </c>
      <c r="P36" s="215" t="str">
        <f t="shared" si="2"/>
        <v/>
      </c>
      <c r="Q36" s="215" t="str">
        <f t="shared" si="0"/>
        <v/>
      </c>
      <c r="T36" s="54" t="str">
        <f t="shared" si="3"/>
        <v xml:space="preserve"> </v>
      </c>
    </row>
    <row r="37" spans="1:20" ht="19.5" customHeight="1" x14ac:dyDescent="0.15">
      <c r="A37" s="210">
        <v>26</v>
      </c>
      <c r="B37" s="211"/>
      <c r="C37" s="211"/>
      <c r="D37" s="212"/>
      <c r="E37" s="212"/>
      <c r="F37" s="213"/>
      <c r="G37" s="213"/>
      <c r="H37" s="212"/>
      <c r="I37" s="212"/>
      <c r="J37" s="212"/>
      <c r="K37" s="212"/>
      <c r="L37" s="212"/>
      <c r="M37" s="214"/>
      <c r="N37" s="210" t="str">
        <f t="shared" si="1"/>
        <v/>
      </c>
      <c r="O37" s="215" t="str">
        <f>IF(AND(I37="x",L37="SR"),Prospectus!$H$92*N37,IF(AND(I37="x",L37="DR"),Prospectus!$H$93*N37,IF(AND(J37="x",L37="SR"),Prospectus!$H$110*N37,IF(AND(J37="x",L37="DR"),Prospectus!$H$111*N37,IF(AND(K37="x",L37="SR"),Prospectus!$H$128*N37,IF(AND(K37="x",L37="DR"),Prospectus!$H$129*N37," "))))))</f>
        <v xml:space="preserve"> </v>
      </c>
      <c r="P37" s="215" t="str">
        <f t="shared" si="2"/>
        <v/>
      </c>
      <c r="Q37" s="215" t="str">
        <f t="shared" si="0"/>
        <v/>
      </c>
      <c r="T37" s="54" t="str">
        <f t="shared" si="3"/>
        <v xml:space="preserve"> </v>
      </c>
    </row>
    <row r="38" spans="1:20" ht="19.5" customHeight="1" x14ac:dyDescent="0.15">
      <c r="A38" s="210">
        <v>27</v>
      </c>
      <c r="B38" s="211"/>
      <c r="C38" s="211"/>
      <c r="D38" s="212"/>
      <c r="E38" s="212"/>
      <c r="F38" s="213"/>
      <c r="G38" s="213"/>
      <c r="H38" s="212"/>
      <c r="I38" s="212"/>
      <c r="J38" s="212"/>
      <c r="K38" s="212"/>
      <c r="L38" s="212"/>
      <c r="M38" s="214"/>
      <c r="N38" s="210" t="str">
        <f t="shared" si="1"/>
        <v/>
      </c>
      <c r="O38" s="215" t="str">
        <f>IF(AND(I38="x",L38="SR"),Prospectus!$H$92*N38,IF(AND(I38="x",L38="DR"),Prospectus!$H$93*N38,IF(AND(J38="x",L38="SR"),Prospectus!$H$110*N38,IF(AND(J38="x",L38="DR"),Prospectus!$H$111*N38,IF(AND(K38="x",L38="SR"),Prospectus!$H$128*N38,IF(AND(K38="x",L38="DR"),Prospectus!$H$129*N38," "))))))</f>
        <v xml:space="preserve"> </v>
      </c>
      <c r="P38" s="215" t="str">
        <f t="shared" si="2"/>
        <v/>
      </c>
      <c r="Q38" s="215" t="str">
        <f t="shared" si="0"/>
        <v/>
      </c>
      <c r="T38" s="54" t="str">
        <f t="shared" si="3"/>
        <v xml:space="preserve"> </v>
      </c>
    </row>
    <row r="39" spans="1:20" ht="19.5" customHeight="1" x14ac:dyDescent="0.15">
      <c r="A39" s="210">
        <v>28</v>
      </c>
      <c r="B39" s="211"/>
      <c r="C39" s="211"/>
      <c r="D39" s="212"/>
      <c r="E39" s="212"/>
      <c r="F39" s="213"/>
      <c r="G39" s="213"/>
      <c r="H39" s="212"/>
      <c r="I39" s="212"/>
      <c r="J39" s="212"/>
      <c r="K39" s="212"/>
      <c r="L39" s="212"/>
      <c r="M39" s="214"/>
      <c r="N39" s="210" t="str">
        <f t="shared" si="1"/>
        <v/>
      </c>
      <c r="O39" s="215" t="str">
        <f>IF(AND(I39="x",L39="SR"),Prospectus!$H$92*N39,IF(AND(I39="x",L39="DR"),Prospectus!$H$93*N39,IF(AND(J39="x",L39="SR"),Prospectus!$H$110*N39,IF(AND(J39="x",L39="DR"),Prospectus!$H$111*N39,IF(AND(K39="x",L39="SR"),Prospectus!$H$128*N39,IF(AND(K39="x",L39="DR"),Prospectus!$H$129*N39," "))))))</f>
        <v xml:space="preserve"> </v>
      </c>
      <c r="P39" s="215" t="str">
        <f t="shared" si="2"/>
        <v/>
      </c>
      <c r="Q39" s="215" t="str">
        <f t="shared" si="0"/>
        <v/>
      </c>
      <c r="T39" s="54" t="str">
        <f t="shared" si="3"/>
        <v xml:space="preserve"> </v>
      </c>
    </row>
    <row r="40" spans="1:20" ht="19.5" customHeight="1" x14ac:dyDescent="0.15">
      <c r="A40" s="210">
        <v>29</v>
      </c>
      <c r="B40" s="211"/>
      <c r="C40" s="211"/>
      <c r="D40" s="212"/>
      <c r="E40" s="212"/>
      <c r="F40" s="213"/>
      <c r="G40" s="213"/>
      <c r="H40" s="212"/>
      <c r="I40" s="212"/>
      <c r="J40" s="212"/>
      <c r="K40" s="212"/>
      <c r="L40" s="212"/>
      <c r="M40" s="214"/>
      <c r="N40" s="210" t="str">
        <f t="shared" si="1"/>
        <v/>
      </c>
      <c r="O40" s="215" t="str">
        <f>IF(AND(I40="x",L40="SR"),Prospectus!$H$92*N40,IF(AND(I40="x",L40="DR"),Prospectus!$H$93*N40,IF(AND(J40="x",L40="SR"),Prospectus!$H$110*N40,IF(AND(J40="x",L40="DR"),Prospectus!$H$111*N40,IF(AND(K40="x",L40="SR"),Prospectus!$H$128*N40,IF(AND(K40="x",L40="DR"),Prospectus!$H$129*N40," "))))))</f>
        <v xml:space="preserve"> </v>
      </c>
      <c r="P40" s="215" t="str">
        <f t="shared" si="2"/>
        <v/>
      </c>
      <c r="Q40" s="215" t="str">
        <f t="shared" si="0"/>
        <v/>
      </c>
      <c r="T40" s="54" t="str">
        <f t="shared" si="3"/>
        <v xml:space="preserve"> </v>
      </c>
    </row>
    <row r="41" spans="1:20" ht="19.5" customHeight="1" x14ac:dyDescent="0.15">
      <c r="A41" s="210">
        <v>30</v>
      </c>
      <c r="B41" s="211"/>
      <c r="C41" s="211"/>
      <c r="D41" s="212"/>
      <c r="E41" s="212"/>
      <c r="F41" s="213"/>
      <c r="G41" s="213"/>
      <c r="H41" s="212"/>
      <c r="I41" s="212"/>
      <c r="J41" s="212"/>
      <c r="K41" s="212"/>
      <c r="L41" s="212"/>
      <c r="M41" s="214"/>
      <c r="N41" s="210" t="str">
        <f t="shared" si="1"/>
        <v/>
      </c>
      <c r="O41" s="215" t="str">
        <f>IF(AND(I41="x",L41="SR"),Prospectus!$H$92*N41,IF(AND(I41="x",L41="DR"),Prospectus!$H$93*N41,IF(AND(J41="x",L41="SR"),Prospectus!$H$110*N41,IF(AND(J41="x",L41="DR"),Prospectus!$H$111*N41,IF(AND(K41="x",L41="SR"),Prospectus!$H$128*N41,IF(AND(K41="x",L41="DR"),Prospectus!$H$129*N41," "))))))</f>
        <v xml:space="preserve"> </v>
      </c>
      <c r="P41" s="215" t="str">
        <f t="shared" si="2"/>
        <v/>
      </c>
      <c r="Q41" s="215" t="str">
        <f t="shared" si="0"/>
        <v/>
      </c>
      <c r="T41" s="54" t="str">
        <f t="shared" si="3"/>
        <v xml:space="preserve"> </v>
      </c>
    </row>
    <row r="42" spans="1:20" ht="19.5" customHeight="1" thickBot="1" x14ac:dyDescent="0.2">
      <c r="A42" s="624" t="s">
        <v>135</v>
      </c>
      <c r="B42" s="624"/>
      <c r="C42" s="624"/>
      <c r="D42" s="624"/>
      <c r="E42" s="624"/>
      <c r="F42" s="624"/>
      <c r="G42" s="624"/>
      <c r="H42" s="624"/>
      <c r="I42" s="624"/>
      <c r="J42" s="624"/>
      <c r="K42" s="624"/>
      <c r="L42" s="624"/>
      <c r="M42" s="624"/>
      <c r="N42" s="624"/>
      <c r="O42" s="216">
        <f>SUM(O12:O41)</f>
        <v>0</v>
      </c>
      <c r="P42" s="216">
        <f>SUM(P12:P41)</f>
        <v>0</v>
      </c>
      <c r="Q42" s="217">
        <f>SUM(Q12:Q41)</f>
        <v>0</v>
      </c>
      <c r="T42" s="54" t="str">
        <f t="shared" si="3"/>
        <v xml:space="preserve"> </v>
      </c>
    </row>
    <row r="43" spans="1:20" ht="19.5" customHeight="1" thickBot="1" x14ac:dyDescent="0.2">
      <c r="A43" s="624" t="s">
        <v>136</v>
      </c>
      <c r="B43" s="624"/>
      <c r="C43" s="624"/>
      <c r="D43" s="624"/>
      <c r="E43" s="624"/>
      <c r="F43" s="624"/>
      <c r="G43" s="624"/>
      <c r="H43" s="624"/>
      <c r="I43" s="624"/>
      <c r="J43" s="624"/>
      <c r="K43" s="624"/>
      <c r="L43" s="624"/>
      <c r="M43" s="624"/>
      <c r="N43" s="624"/>
      <c r="O43" s="625">
        <f>O42+P42+Q42</f>
        <v>0</v>
      </c>
      <c r="P43" s="626"/>
      <c r="Q43" s="220" t="str">
        <f>'PLEASE FILL IN HERE FIRST!!!'!B43</f>
        <v>US $</v>
      </c>
      <c r="T43" s="54" t="str">
        <f t="shared" si="3"/>
        <v xml:space="preserve"> </v>
      </c>
    </row>
    <row r="44" spans="1:20" ht="19.5" customHeight="1" x14ac:dyDescent="0.15">
      <c r="A44" s="616" t="s">
        <v>317</v>
      </c>
      <c r="B44" s="616"/>
      <c r="C44" s="616"/>
      <c r="D44" s="616"/>
      <c r="E44" s="616"/>
      <c r="F44" s="616"/>
      <c r="G44" s="221"/>
      <c r="H44" s="221"/>
      <c r="I44" s="221"/>
      <c r="J44" s="221"/>
      <c r="K44" s="222"/>
      <c r="L44" s="222"/>
      <c r="M44" s="222"/>
      <c r="N44" s="198"/>
      <c r="O44" s="199"/>
      <c r="P44" s="199"/>
      <c r="Q44" s="80"/>
      <c r="T44" s="54" t="str">
        <f t="shared" si="3"/>
        <v xml:space="preserve"> </v>
      </c>
    </row>
    <row r="45" spans="1:20" ht="15" x14ac:dyDescent="0.15">
      <c r="A45" s="223" t="s">
        <v>137</v>
      </c>
      <c r="B45" s="223"/>
      <c r="C45" s="223"/>
      <c r="D45" s="224"/>
      <c r="E45" s="224"/>
      <c r="F45" s="224"/>
      <c r="G45" s="224"/>
      <c r="H45" s="224"/>
      <c r="I45" s="224"/>
      <c r="J45" s="224"/>
      <c r="K45" s="224"/>
      <c r="L45" s="224"/>
      <c r="M45" s="224"/>
      <c r="N45" s="200"/>
      <c r="O45" s="200"/>
      <c r="P45" s="200"/>
    </row>
    <row r="46" spans="1:20" ht="15" x14ac:dyDescent="0.15">
      <c r="A46" s="223"/>
      <c r="B46" s="615" t="s">
        <v>318</v>
      </c>
      <c r="C46" s="615"/>
      <c r="D46" s="615"/>
      <c r="E46" s="615"/>
      <c r="F46" s="223"/>
      <c r="G46" s="223"/>
      <c r="H46" s="223"/>
      <c r="I46" s="223"/>
      <c r="J46" s="223"/>
      <c r="K46" s="223"/>
      <c r="L46" s="223"/>
      <c r="M46" s="223"/>
      <c r="N46" s="201"/>
      <c r="O46" s="201"/>
      <c r="P46" s="201"/>
    </row>
    <row r="47" spans="1:20" ht="15" customHeight="1" x14ac:dyDescent="0.15">
      <c r="A47" s="225" t="s">
        <v>106</v>
      </c>
      <c r="B47" s="226"/>
      <c r="C47" s="223"/>
      <c r="D47" s="224"/>
      <c r="E47" s="223"/>
      <c r="F47" s="610">
        <f>'PLEASE FILL IN HERE FIRST!!!'!B33</f>
        <v>43886</v>
      </c>
      <c r="G47" s="610"/>
      <c r="H47" s="610"/>
      <c r="I47" s="610"/>
      <c r="J47" s="610"/>
      <c r="K47" s="610"/>
      <c r="L47" s="610"/>
      <c r="M47" s="223"/>
      <c r="N47" s="201"/>
      <c r="O47" s="201"/>
      <c r="P47" s="201"/>
    </row>
    <row r="48" spans="1:20" ht="15" x14ac:dyDescent="0.15">
      <c r="A48" s="618" t="str">
        <f>'PLEASE FILL IN HERE FIRST!!!'!B23</f>
        <v>Oman Table Tennis Federation 
Oman Table Tennis Federation</v>
      </c>
      <c r="B48" s="618"/>
      <c r="C48" s="618"/>
      <c r="D48" s="618"/>
      <c r="E48" s="618"/>
      <c r="F48" s="611"/>
      <c r="G48" s="611"/>
      <c r="H48" s="611"/>
      <c r="I48" s="611"/>
      <c r="J48" s="611"/>
      <c r="K48" s="611"/>
      <c r="L48" s="611"/>
      <c r="M48" s="223"/>
      <c r="N48" s="201"/>
      <c r="O48" s="201"/>
      <c r="P48" s="201"/>
    </row>
    <row r="49" spans="1:22" s="203" customFormat="1" ht="16" x14ac:dyDescent="0.15">
      <c r="A49" s="226"/>
      <c r="B49" s="204" t="s">
        <v>105</v>
      </c>
      <c r="C49" s="617" t="str">
        <f>'PLEASE FILL IN HERE FIRST!!!'!B27</f>
        <v>No Fax</v>
      </c>
      <c r="D49" s="617"/>
      <c r="E49" s="225" t="s">
        <v>99</v>
      </c>
      <c r="F49" s="604"/>
      <c r="G49" s="605"/>
      <c r="H49" s="605"/>
      <c r="I49" s="605"/>
      <c r="J49" s="605"/>
      <c r="K49" s="605"/>
      <c r="L49" s="605"/>
      <c r="M49" s="606"/>
      <c r="N49" s="202"/>
      <c r="O49" s="202"/>
      <c r="P49" s="202"/>
      <c r="T49" s="54"/>
      <c r="U49" s="51"/>
      <c r="V49" s="60"/>
    </row>
    <row r="50" spans="1:22" s="203" customFormat="1" ht="16" x14ac:dyDescent="0.15">
      <c r="A50" s="224" t="s">
        <v>202</v>
      </c>
      <c r="B50" s="612" t="str">
        <f>Prospectus!E13</f>
        <v>omanttco@gmail.com</v>
      </c>
      <c r="C50" s="613"/>
      <c r="D50" s="613"/>
      <c r="E50" s="614"/>
      <c r="F50" s="607"/>
      <c r="G50" s="608"/>
      <c r="H50" s="608"/>
      <c r="I50" s="608"/>
      <c r="J50" s="608"/>
      <c r="K50" s="608"/>
      <c r="L50" s="608"/>
      <c r="M50" s="609"/>
      <c r="N50" s="202"/>
      <c r="O50" s="202"/>
      <c r="P50" s="202"/>
      <c r="T50" s="54"/>
      <c r="U50" s="51"/>
      <c r="V50" s="60"/>
    </row>
  </sheetData>
  <sheetProtection password="CA4D"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36" t="str">
        <f>'PLEASE FILL IN HERE FIRST!!!'!B3&amp;" "&amp;"["&amp;'PLEASE FILL IN HERE FIRST!!!'!B5&amp;"]"</f>
        <v>ITTF Challenge [Challenge PLUS]</v>
      </c>
      <c r="B1" s="636"/>
      <c r="C1" s="636"/>
      <c r="D1" s="636"/>
      <c r="E1" s="636"/>
      <c r="F1" s="636"/>
      <c r="G1" s="636"/>
      <c r="H1" s="636"/>
      <c r="I1" s="636"/>
      <c r="J1" s="636"/>
      <c r="K1" s="636"/>
      <c r="L1" s="636"/>
      <c r="M1" s="636"/>
      <c r="AA1" s="74" t="s">
        <v>24</v>
      </c>
      <c r="AB1" s="72" t="s">
        <v>25</v>
      </c>
      <c r="AC1" s="73" t="s">
        <v>161</v>
      </c>
      <c r="AD1" s="74" t="s">
        <v>175</v>
      </c>
    </row>
    <row r="2" spans="1:30" ht="28" x14ac:dyDescent="0.15">
      <c r="A2" s="636" t="s">
        <v>127</v>
      </c>
      <c r="B2" s="636"/>
      <c r="C2" s="636"/>
      <c r="D2" s="636"/>
      <c r="E2" s="636"/>
      <c r="F2" s="636"/>
      <c r="G2" s="636"/>
      <c r="H2" s="636"/>
      <c r="I2" s="636"/>
      <c r="J2" s="636"/>
      <c r="K2" s="636"/>
      <c r="L2" s="636"/>
      <c r="M2" s="636"/>
      <c r="AA2" s="74"/>
      <c r="AB2" s="72"/>
      <c r="AC2" s="73"/>
      <c r="AD2" s="74"/>
    </row>
    <row r="3" spans="1:30" ht="16" hidden="1" x14ac:dyDescent="0.15">
      <c r="A3" s="637" t="str">
        <f>'PLEASE FILL IN HERE FIRST!!!'!B5</f>
        <v>Challenge PLUS</v>
      </c>
      <c r="B3" s="637"/>
      <c r="C3" s="637"/>
      <c r="D3" s="637"/>
      <c r="E3" s="637"/>
      <c r="F3" s="637"/>
      <c r="G3" s="637"/>
      <c r="H3" s="637"/>
      <c r="I3" s="637"/>
      <c r="J3" s="637"/>
      <c r="K3" s="637"/>
      <c r="L3" s="637"/>
      <c r="M3" s="637"/>
      <c r="AA3" s="74" t="s">
        <v>174</v>
      </c>
      <c r="AB3" s="72" t="s">
        <v>162</v>
      </c>
      <c r="AC3" s="73" t="s">
        <v>51</v>
      </c>
      <c r="AD3" s="74" t="s">
        <v>176</v>
      </c>
    </row>
    <row r="4" spans="1:30" ht="24" customHeight="1" x14ac:dyDescent="0.15">
      <c r="A4" s="638" t="str">
        <f>'PLEASE FILL IN HERE FIRST!!!'!B7</f>
        <v>Muscat (OMA) - ITTF CHALLENGE PLUS</v>
      </c>
      <c r="B4" s="638"/>
      <c r="C4" s="638"/>
      <c r="D4" s="638"/>
      <c r="E4" s="638"/>
      <c r="F4" s="638"/>
      <c r="G4" s="638"/>
      <c r="H4" s="638"/>
      <c r="I4" s="638"/>
      <c r="J4" s="638"/>
      <c r="K4" s="638"/>
      <c r="L4" s="638"/>
      <c r="M4" s="638"/>
      <c r="AB4" s="74" t="s">
        <v>165</v>
      </c>
      <c r="AC4" s="73"/>
      <c r="AD4" s="74" t="s">
        <v>177</v>
      </c>
    </row>
    <row r="5" spans="1:30" ht="21" customHeight="1" x14ac:dyDescent="0.25">
      <c r="A5" s="408" t="s">
        <v>407</v>
      </c>
      <c r="B5" s="409">
        <f>Accommodation!B5</f>
        <v>43901</v>
      </c>
      <c r="C5" s="410" t="s">
        <v>106</v>
      </c>
      <c r="D5" s="639">
        <f>Accommodation!D5</f>
        <v>43902</v>
      </c>
      <c r="E5" s="639"/>
      <c r="F5" s="643" t="s">
        <v>408</v>
      </c>
      <c r="G5" s="643"/>
      <c r="H5" s="639">
        <f>Accommodation!M5</f>
        <v>43903</v>
      </c>
      <c r="I5" s="639"/>
      <c r="J5" s="411" t="s">
        <v>106</v>
      </c>
      <c r="K5" s="412">
        <f>Accommodation!O5</f>
        <v>43905</v>
      </c>
      <c r="L5" s="413"/>
      <c r="M5" s="413"/>
      <c r="AB5" s="74" t="s">
        <v>173</v>
      </c>
      <c r="AC5" s="73"/>
    </row>
    <row r="6" spans="1:30" ht="7" customHeight="1" x14ac:dyDescent="0.2">
      <c r="A6" s="382"/>
      <c r="B6" s="382"/>
      <c r="C6" s="382"/>
      <c r="D6" s="382"/>
      <c r="E6" s="382"/>
      <c r="F6" s="382"/>
      <c r="G6" s="382"/>
      <c r="H6" s="382"/>
      <c r="I6" s="382"/>
      <c r="J6" s="382"/>
      <c r="K6" s="382"/>
      <c r="L6" s="382"/>
      <c r="M6" s="382"/>
      <c r="AB6" s="74" t="s">
        <v>164</v>
      </c>
      <c r="AC6" s="73"/>
    </row>
    <row r="7" spans="1:30" ht="20" x14ac:dyDescent="0.15">
      <c r="A7" s="619" t="s">
        <v>316</v>
      </c>
      <c r="B7" s="620"/>
      <c r="C7" s="640" t="str">
        <f>Accommodation!C7</f>
        <v>please fill in the name of the Association</v>
      </c>
      <c r="D7" s="641"/>
      <c r="E7" s="641"/>
      <c r="F7" s="641"/>
      <c r="G7" s="641"/>
      <c r="H7" s="641"/>
      <c r="I7" s="641"/>
      <c r="J7" s="641"/>
      <c r="K7" s="641"/>
      <c r="L7" s="641"/>
      <c r="M7" s="642"/>
    </row>
    <row r="8" spans="1:30" x14ac:dyDescent="0.15">
      <c r="A8"/>
      <c r="B8"/>
      <c r="C8"/>
      <c r="D8"/>
      <c r="E8"/>
      <c r="F8"/>
      <c r="G8" s="1"/>
      <c r="H8"/>
      <c r="I8"/>
      <c r="J8"/>
      <c r="K8"/>
      <c r="L8"/>
      <c r="M8"/>
    </row>
    <row r="9" spans="1:30" ht="15" x14ac:dyDescent="0.15">
      <c r="A9" s="647" t="s">
        <v>319</v>
      </c>
      <c r="B9" s="649" t="s">
        <v>108</v>
      </c>
      <c r="C9" s="649" t="s">
        <v>107</v>
      </c>
      <c r="D9" s="649" t="s">
        <v>109</v>
      </c>
      <c r="E9" s="649" t="s">
        <v>110</v>
      </c>
      <c r="F9" s="235" t="s">
        <v>111</v>
      </c>
      <c r="G9" s="236" t="s">
        <v>112</v>
      </c>
      <c r="H9" s="236" t="s">
        <v>113</v>
      </c>
      <c r="I9" s="236" t="s">
        <v>112</v>
      </c>
      <c r="J9" s="649" t="s">
        <v>114</v>
      </c>
      <c r="K9" s="236" t="s">
        <v>115</v>
      </c>
      <c r="L9" s="236" t="s">
        <v>115</v>
      </c>
      <c r="M9" s="649" t="s">
        <v>114</v>
      </c>
    </row>
    <row r="10" spans="1:30" ht="15" x14ac:dyDescent="0.15">
      <c r="A10" s="648"/>
      <c r="B10" s="650"/>
      <c r="C10" s="650"/>
      <c r="D10" s="650"/>
      <c r="E10" s="650"/>
      <c r="F10" s="237" t="s">
        <v>116</v>
      </c>
      <c r="G10" s="256" t="s">
        <v>117</v>
      </c>
      <c r="H10" s="256" t="s">
        <v>118</v>
      </c>
      <c r="I10" s="256" t="s">
        <v>119</v>
      </c>
      <c r="J10" s="650"/>
      <c r="K10" s="256" t="s">
        <v>117</v>
      </c>
      <c r="L10" s="256" t="s">
        <v>119</v>
      </c>
      <c r="M10" s="650"/>
    </row>
    <row r="11" spans="1:30" s="18" customFormat="1" ht="19.5" customHeight="1" x14ac:dyDescent="0.15">
      <c r="A11" s="227" t="s">
        <v>120</v>
      </c>
      <c r="B11" s="228" t="s">
        <v>23</v>
      </c>
      <c r="C11" s="228" t="s">
        <v>22</v>
      </c>
      <c r="D11" s="227" t="s">
        <v>24</v>
      </c>
      <c r="E11" s="227" t="s">
        <v>25</v>
      </c>
      <c r="F11" s="229" t="s">
        <v>29</v>
      </c>
      <c r="G11" s="230">
        <v>40128</v>
      </c>
      <c r="H11" s="231" t="s">
        <v>30</v>
      </c>
      <c r="I11" s="232">
        <v>0.57291666666666663</v>
      </c>
      <c r="J11" s="227" t="s">
        <v>31</v>
      </c>
      <c r="K11" s="233">
        <v>40132</v>
      </c>
      <c r="L11" s="234">
        <v>0.83333333333333337</v>
      </c>
      <c r="M11" s="227" t="s">
        <v>32</v>
      </c>
    </row>
    <row r="12" spans="1:30" ht="17.25" customHeight="1" x14ac:dyDescent="0.15">
      <c r="A12" s="244">
        <v>1</v>
      </c>
      <c r="B12" s="238">
        <f>Accommodation!B12</f>
        <v>0</v>
      </c>
      <c r="C12" s="238">
        <f>Accommodation!C12</f>
        <v>0</v>
      </c>
      <c r="D12" s="218">
        <f>Accommodation!D12</f>
        <v>0</v>
      </c>
      <c r="E12" s="218">
        <f>Accommodation!E12</f>
        <v>0</v>
      </c>
      <c r="F12" s="239"/>
      <c r="G12" s="240">
        <f>Accommodation!F12</f>
        <v>0</v>
      </c>
      <c r="H12" s="241"/>
      <c r="I12" s="241"/>
      <c r="J12" s="241"/>
      <c r="K12" s="240">
        <f>Accommodation!G12</f>
        <v>0</v>
      </c>
      <c r="L12" s="241"/>
      <c r="M12" s="241"/>
    </row>
    <row r="13" spans="1:30" ht="17.25" customHeight="1" x14ac:dyDescent="0.15">
      <c r="A13" s="244">
        <v>2</v>
      </c>
      <c r="B13" s="238">
        <f>Accommodation!B13</f>
        <v>0</v>
      </c>
      <c r="C13" s="238">
        <f>Accommodation!C13</f>
        <v>0</v>
      </c>
      <c r="D13" s="218">
        <f>Accommodation!D13</f>
        <v>0</v>
      </c>
      <c r="E13" s="218">
        <f>Accommodation!E13</f>
        <v>0</v>
      </c>
      <c r="F13" s="239"/>
      <c r="G13" s="240">
        <f>Accommodation!F13</f>
        <v>0</v>
      </c>
      <c r="H13" s="241"/>
      <c r="I13" s="241"/>
      <c r="J13" s="241"/>
      <c r="K13" s="240">
        <f>Accommodation!G13</f>
        <v>0</v>
      </c>
      <c r="L13" s="241"/>
      <c r="M13" s="241"/>
    </row>
    <row r="14" spans="1:30" ht="17.25" customHeight="1" x14ac:dyDescent="0.15">
      <c r="A14" s="244">
        <v>3</v>
      </c>
      <c r="B14" s="238">
        <f>Accommodation!B14</f>
        <v>0</v>
      </c>
      <c r="C14" s="238">
        <f>Accommodation!C14</f>
        <v>0</v>
      </c>
      <c r="D14" s="218">
        <f>Accommodation!D14</f>
        <v>0</v>
      </c>
      <c r="E14" s="218">
        <f>Accommodation!E14</f>
        <v>0</v>
      </c>
      <c r="F14" s="239"/>
      <c r="G14" s="240">
        <f>Accommodation!F14</f>
        <v>0</v>
      </c>
      <c r="H14" s="241"/>
      <c r="I14" s="241"/>
      <c r="J14" s="241"/>
      <c r="K14" s="240">
        <f>Accommodation!G14</f>
        <v>0</v>
      </c>
      <c r="L14" s="241"/>
      <c r="M14" s="241"/>
    </row>
    <row r="15" spans="1:30" ht="17.25" customHeight="1" x14ac:dyDescent="0.15">
      <c r="A15" s="244">
        <v>4</v>
      </c>
      <c r="B15" s="238">
        <f>Accommodation!B15</f>
        <v>0</v>
      </c>
      <c r="C15" s="238">
        <f>Accommodation!C15</f>
        <v>0</v>
      </c>
      <c r="D15" s="218">
        <f>Accommodation!D15</f>
        <v>0</v>
      </c>
      <c r="E15" s="218">
        <f>Accommodation!E15</f>
        <v>0</v>
      </c>
      <c r="F15" s="239"/>
      <c r="G15" s="240">
        <f>Accommodation!F15</f>
        <v>0</v>
      </c>
      <c r="H15" s="241"/>
      <c r="I15" s="241"/>
      <c r="J15" s="241"/>
      <c r="K15" s="240">
        <f>Accommodation!G15</f>
        <v>0</v>
      </c>
      <c r="L15" s="241"/>
      <c r="M15" s="241"/>
    </row>
    <row r="16" spans="1:30" ht="17.25" customHeight="1" x14ac:dyDescent="0.15">
      <c r="A16" s="244">
        <v>5</v>
      </c>
      <c r="B16" s="238">
        <f>Accommodation!B16</f>
        <v>0</v>
      </c>
      <c r="C16" s="238">
        <f>Accommodation!C16</f>
        <v>0</v>
      </c>
      <c r="D16" s="218">
        <f>Accommodation!D16</f>
        <v>0</v>
      </c>
      <c r="E16" s="218">
        <f>Accommodation!E16</f>
        <v>0</v>
      </c>
      <c r="F16" s="239"/>
      <c r="G16" s="240">
        <f>Accommodation!F16</f>
        <v>0</v>
      </c>
      <c r="H16" s="241"/>
      <c r="I16" s="241"/>
      <c r="J16" s="241"/>
      <c r="K16" s="240">
        <f>Accommodation!G16</f>
        <v>0</v>
      </c>
      <c r="L16" s="241"/>
      <c r="M16" s="241"/>
    </row>
    <row r="17" spans="1:13" ht="17.25" customHeight="1" x14ac:dyDescent="0.15">
      <c r="A17" s="244">
        <v>6</v>
      </c>
      <c r="B17" s="238">
        <f>Accommodation!B17</f>
        <v>0</v>
      </c>
      <c r="C17" s="238">
        <f>Accommodation!C17</f>
        <v>0</v>
      </c>
      <c r="D17" s="218">
        <f>Accommodation!D17</f>
        <v>0</v>
      </c>
      <c r="E17" s="218">
        <f>Accommodation!E17</f>
        <v>0</v>
      </c>
      <c r="F17" s="239"/>
      <c r="G17" s="240">
        <f>Accommodation!F17</f>
        <v>0</v>
      </c>
      <c r="H17" s="241"/>
      <c r="I17" s="241"/>
      <c r="J17" s="241"/>
      <c r="K17" s="240">
        <f>Accommodation!G17</f>
        <v>0</v>
      </c>
      <c r="L17" s="241"/>
      <c r="M17" s="241"/>
    </row>
    <row r="18" spans="1:13" ht="17.25" customHeight="1" x14ac:dyDescent="0.15">
      <c r="A18" s="244">
        <v>7</v>
      </c>
      <c r="B18" s="238">
        <f>Accommodation!B18</f>
        <v>0</v>
      </c>
      <c r="C18" s="238">
        <f>Accommodation!C18</f>
        <v>0</v>
      </c>
      <c r="D18" s="218">
        <f>Accommodation!D18</f>
        <v>0</v>
      </c>
      <c r="E18" s="218">
        <f>Accommodation!E18</f>
        <v>0</v>
      </c>
      <c r="F18" s="239"/>
      <c r="G18" s="240">
        <f>Accommodation!F18</f>
        <v>0</v>
      </c>
      <c r="H18" s="241"/>
      <c r="I18" s="241"/>
      <c r="J18" s="241"/>
      <c r="K18" s="240">
        <f>Accommodation!G18</f>
        <v>0</v>
      </c>
      <c r="L18" s="241"/>
      <c r="M18" s="241"/>
    </row>
    <row r="19" spans="1:13" ht="17.25" customHeight="1" x14ac:dyDescent="0.15">
      <c r="A19" s="244">
        <v>8</v>
      </c>
      <c r="B19" s="238">
        <f>Accommodation!B19</f>
        <v>0</v>
      </c>
      <c r="C19" s="238">
        <f>Accommodation!C19</f>
        <v>0</v>
      </c>
      <c r="D19" s="218">
        <f>Accommodation!D19</f>
        <v>0</v>
      </c>
      <c r="E19" s="218">
        <f>Accommodation!E19</f>
        <v>0</v>
      </c>
      <c r="F19" s="239"/>
      <c r="G19" s="240">
        <f>Accommodation!F19</f>
        <v>0</v>
      </c>
      <c r="H19" s="241"/>
      <c r="I19" s="241"/>
      <c r="J19" s="241"/>
      <c r="K19" s="240">
        <f>Accommodation!G19</f>
        <v>0</v>
      </c>
      <c r="L19" s="241"/>
      <c r="M19" s="241"/>
    </row>
    <row r="20" spans="1:13" ht="17.25" customHeight="1" x14ac:dyDescent="0.15">
      <c r="A20" s="244">
        <v>9</v>
      </c>
      <c r="B20" s="238">
        <f>Accommodation!B20</f>
        <v>0</v>
      </c>
      <c r="C20" s="238">
        <f>Accommodation!C20</f>
        <v>0</v>
      </c>
      <c r="D20" s="218">
        <f>Accommodation!D20</f>
        <v>0</v>
      </c>
      <c r="E20" s="218">
        <f>Accommodation!E20</f>
        <v>0</v>
      </c>
      <c r="F20" s="239"/>
      <c r="G20" s="240">
        <f>Accommodation!F20</f>
        <v>0</v>
      </c>
      <c r="H20" s="241"/>
      <c r="I20" s="241"/>
      <c r="J20" s="241"/>
      <c r="K20" s="240">
        <f>Accommodation!G20</f>
        <v>0</v>
      </c>
      <c r="L20" s="241"/>
      <c r="M20" s="241"/>
    </row>
    <row r="21" spans="1:13" ht="17.25" customHeight="1" x14ac:dyDescent="0.15">
      <c r="A21" s="244">
        <v>10</v>
      </c>
      <c r="B21" s="238">
        <f>Accommodation!B21</f>
        <v>0</v>
      </c>
      <c r="C21" s="238">
        <f>Accommodation!C21</f>
        <v>0</v>
      </c>
      <c r="D21" s="218">
        <f>Accommodation!D21</f>
        <v>0</v>
      </c>
      <c r="E21" s="218">
        <f>Accommodation!E21</f>
        <v>0</v>
      </c>
      <c r="F21" s="239"/>
      <c r="G21" s="240">
        <f>Accommodation!F21</f>
        <v>0</v>
      </c>
      <c r="H21" s="241"/>
      <c r="I21" s="241"/>
      <c r="J21" s="241"/>
      <c r="K21" s="240">
        <f>Accommodation!G21</f>
        <v>0</v>
      </c>
      <c r="L21" s="241"/>
      <c r="M21" s="241"/>
    </row>
    <row r="22" spans="1:13" ht="17.25" customHeight="1" x14ac:dyDescent="0.15">
      <c r="A22" s="244">
        <v>11</v>
      </c>
      <c r="B22" s="238">
        <f>Accommodation!B22</f>
        <v>0</v>
      </c>
      <c r="C22" s="238">
        <f>Accommodation!C22</f>
        <v>0</v>
      </c>
      <c r="D22" s="218">
        <f>Accommodation!D22</f>
        <v>0</v>
      </c>
      <c r="E22" s="218">
        <f>Accommodation!E22</f>
        <v>0</v>
      </c>
      <c r="F22" s="239"/>
      <c r="G22" s="240">
        <f>Accommodation!F22</f>
        <v>0</v>
      </c>
      <c r="H22" s="241"/>
      <c r="I22" s="241"/>
      <c r="J22" s="241"/>
      <c r="K22" s="240">
        <f>Accommodation!G22</f>
        <v>0</v>
      </c>
      <c r="L22" s="241"/>
      <c r="M22" s="241"/>
    </row>
    <row r="23" spans="1:13" ht="17.25" customHeight="1" x14ac:dyDescent="0.15">
      <c r="A23" s="244">
        <v>12</v>
      </c>
      <c r="B23" s="238">
        <f>Accommodation!B23</f>
        <v>0</v>
      </c>
      <c r="C23" s="238">
        <f>Accommodation!C23</f>
        <v>0</v>
      </c>
      <c r="D23" s="218">
        <f>Accommodation!D23</f>
        <v>0</v>
      </c>
      <c r="E23" s="218">
        <f>Accommodation!E23</f>
        <v>0</v>
      </c>
      <c r="F23" s="239"/>
      <c r="G23" s="240">
        <f>Accommodation!F23</f>
        <v>0</v>
      </c>
      <c r="H23" s="241"/>
      <c r="I23" s="241"/>
      <c r="J23" s="241"/>
      <c r="K23" s="240">
        <f>Accommodation!G23</f>
        <v>0</v>
      </c>
      <c r="L23" s="241"/>
      <c r="M23" s="241"/>
    </row>
    <row r="24" spans="1:13" ht="17.25" customHeight="1" x14ac:dyDescent="0.15">
      <c r="A24" s="244">
        <v>13</v>
      </c>
      <c r="B24" s="238">
        <f>Accommodation!B24</f>
        <v>0</v>
      </c>
      <c r="C24" s="238">
        <f>Accommodation!C24</f>
        <v>0</v>
      </c>
      <c r="D24" s="218">
        <f>Accommodation!D24</f>
        <v>0</v>
      </c>
      <c r="E24" s="218">
        <f>Accommodation!E24</f>
        <v>0</v>
      </c>
      <c r="F24" s="239"/>
      <c r="G24" s="240">
        <f>Accommodation!F24</f>
        <v>0</v>
      </c>
      <c r="H24" s="241"/>
      <c r="I24" s="241"/>
      <c r="J24" s="241"/>
      <c r="K24" s="240">
        <f>Accommodation!G24</f>
        <v>0</v>
      </c>
      <c r="L24" s="241"/>
      <c r="M24" s="241"/>
    </row>
    <row r="25" spans="1:13" ht="17.25" customHeight="1" x14ac:dyDescent="0.15">
      <c r="A25" s="244">
        <v>14</v>
      </c>
      <c r="B25" s="238">
        <f>Accommodation!B25</f>
        <v>0</v>
      </c>
      <c r="C25" s="238">
        <f>Accommodation!C25</f>
        <v>0</v>
      </c>
      <c r="D25" s="218">
        <f>Accommodation!D25</f>
        <v>0</v>
      </c>
      <c r="E25" s="218">
        <f>Accommodation!E25</f>
        <v>0</v>
      </c>
      <c r="F25" s="239"/>
      <c r="G25" s="240">
        <f>Accommodation!F25</f>
        <v>0</v>
      </c>
      <c r="H25" s="241"/>
      <c r="I25" s="241"/>
      <c r="J25" s="241"/>
      <c r="K25" s="240">
        <f>Accommodation!G25</f>
        <v>0</v>
      </c>
      <c r="L25" s="241"/>
      <c r="M25" s="241"/>
    </row>
    <row r="26" spans="1:13" ht="17.25" customHeight="1" x14ac:dyDescent="0.15">
      <c r="A26" s="244">
        <v>15</v>
      </c>
      <c r="B26" s="238">
        <f>Accommodation!B26</f>
        <v>0</v>
      </c>
      <c r="C26" s="238">
        <f>Accommodation!C26</f>
        <v>0</v>
      </c>
      <c r="D26" s="218">
        <f>Accommodation!D26</f>
        <v>0</v>
      </c>
      <c r="E26" s="218">
        <f>Accommodation!E26</f>
        <v>0</v>
      </c>
      <c r="F26" s="239"/>
      <c r="G26" s="240">
        <f>Accommodation!F26</f>
        <v>0</v>
      </c>
      <c r="H26" s="241"/>
      <c r="I26" s="241"/>
      <c r="J26" s="241"/>
      <c r="K26" s="240">
        <f>Accommodation!G26</f>
        <v>0</v>
      </c>
      <c r="L26" s="241"/>
      <c r="M26" s="241"/>
    </row>
    <row r="27" spans="1:13" ht="17.25" customHeight="1" x14ac:dyDescent="0.15">
      <c r="A27" s="244">
        <v>16</v>
      </c>
      <c r="B27" s="238">
        <f>Accommodation!B27</f>
        <v>0</v>
      </c>
      <c r="C27" s="238">
        <f>Accommodation!C27</f>
        <v>0</v>
      </c>
      <c r="D27" s="218">
        <f>Accommodation!D27</f>
        <v>0</v>
      </c>
      <c r="E27" s="218">
        <f>Accommodation!E27</f>
        <v>0</v>
      </c>
      <c r="F27" s="239"/>
      <c r="G27" s="240">
        <f>Accommodation!F27</f>
        <v>0</v>
      </c>
      <c r="H27" s="241"/>
      <c r="I27" s="241"/>
      <c r="J27" s="241"/>
      <c r="K27" s="240">
        <f>Accommodation!G27</f>
        <v>0</v>
      </c>
      <c r="L27" s="241"/>
      <c r="M27" s="241"/>
    </row>
    <row r="28" spans="1:13" ht="17.25" customHeight="1" x14ac:dyDescent="0.15">
      <c r="A28" s="244">
        <v>17</v>
      </c>
      <c r="B28" s="238">
        <f>Accommodation!B28</f>
        <v>0</v>
      </c>
      <c r="C28" s="238">
        <f>Accommodation!C28</f>
        <v>0</v>
      </c>
      <c r="D28" s="218">
        <f>Accommodation!D28</f>
        <v>0</v>
      </c>
      <c r="E28" s="218">
        <f>Accommodation!E28</f>
        <v>0</v>
      </c>
      <c r="F28" s="239"/>
      <c r="G28" s="240">
        <f>Accommodation!F28</f>
        <v>0</v>
      </c>
      <c r="H28" s="241"/>
      <c r="I28" s="241"/>
      <c r="J28" s="241"/>
      <c r="K28" s="240">
        <f>Accommodation!G28</f>
        <v>0</v>
      </c>
      <c r="L28" s="241"/>
      <c r="M28" s="241"/>
    </row>
    <row r="29" spans="1:13" ht="17.25" customHeight="1" x14ac:dyDescent="0.15">
      <c r="A29" s="244">
        <v>18</v>
      </c>
      <c r="B29" s="238">
        <f>Accommodation!B29</f>
        <v>0</v>
      </c>
      <c r="C29" s="238">
        <f>Accommodation!C29</f>
        <v>0</v>
      </c>
      <c r="D29" s="218">
        <f>Accommodation!D29</f>
        <v>0</v>
      </c>
      <c r="E29" s="218">
        <f>Accommodation!E29</f>
        <v>0</v>
      </c>
      <c r="F29" s="239"/>
      <c r="G29" s="240">
        <f>Accommodation!F29</f>
        <v>0</v>
      </c>
      <c r="H29" s="241"/>
      <c r="I29" s="241"/>
      <c r="J29" s="241"/>
      <c r="K29" s="240">
        <f>Accommodation!G29</f>
        <v>0</v>
      </c>
      <c r="L29" s="241"/>
      <c r="M29" s="241"/>
    </row>
    <row r="30" spans="1:13" ht="17.25" customHeight="1" x14ac:dyDescent="0.15">
      <c r="A30" s="244">
        <v>19</v>
      </c>
      <c r="B30" s="238">
        <f>Accommodation!B30</f>
        <v>0</v>
      </c>
      <c r="C30" s="238">
        <f>Accommodation!C30</f>
        <v>0</v>
      </c>
      <c r="D30" s="218">
        <f>Accommodation!D30</f>
        <v>0</v>
      </c>
      <c r="E30" s="218">
        <f>Accommodation!E30</f>
        <v>0</v>
      </c>
      <c r="F30" s="239"/>
      <c r="G30" s="240">
        <f>Accommodation!F30</f>
        <v>0</v>
      </c>
      <c r="H30" s="241"/>
      <c r="I30" s="241"/>
      <c r="J30" s="241"/>
      <c r="K30" s="240">
        <f>Accommodation!G30</f>
        <v>0</v>
      </c>
      <c r="L30" s="241"/>
      <c r="M30" s="241"/>
    </row>
    <row r="31" spans="1:13" ht="17.25" customHeight="1" x14ac:dyDescent="0.15">
      <c r="A31" s="244">
        <v>20</v>
      </c>
      <c r="B31" s="238">
        <f>Accommodation!B31</f>
        <v>0</v>
      </c>
      <c r="C31" s="238">
        <f>Accommodation!C31</f>
        <v>0</v>
      </c>
      <c r="D31" s="218">
        <f>Accommodation!D31</f>
        <v>0</v>
      </c>
      <c r="E31" s="218">
        <f>Accommodation!E31</f>
        <v>0</v>
      </c>
      <c r="F31" s="239"/>
      <c r="G31" s="240">
        <f>Accommodation!F31</f>
        <v>0</v>
      </c>
      <c r="H31" s="241"/>
      <c r="I31" s="241"/>
      <c r="J31" s="241"/>
      <c r="K31" s="240">
        <f>Accommodation!G31</f>
        <v>0</v>
      </c>
      <c r="L31" s="241"/>
      <c r="M31" s="241"/>
    </row>
    <row r="32" spans="1:13" ht="17.25" customHeight="1" x14ac:dyDescent="0.15">
      <c r="A32" s="244">
        <v>21</v>
      </c>
      <c r="B32" s="238">
        <f>Accommodation!B32</f>
        <v>0</v>
      </c>
      <c r="C32" s="238">
        <f>Accommodation!C32</f>
        <v>0</v>
      </c>
      <c r="D32" s="218">
        <f>Accommodation!D32</f>
        <v>0</v>
      </c>
      <c r="E32" s="218">
        <f>Accommodation!E32</f>
        <v>0</v>
      </c>
      <c r="F32" s="239"/>
      <c r="G32" s="240">
        <f>Accommodation!F32</f>
        <v>0</v>
      </c>
      <c r="H32" s="241"/>
      <c r="I32" s="241"/>
      <c r="J32" s="241"/>
      <c r="K32" s="240">
        <f>Accommodation!G32</f>
        <v>0</v>
      </c>
      <c r="L32" s="241"/>
      <c r="M32" s="241"/>
    </row>
    <row r="33" spans="1:13" ht="17.25" customHeight="1" x14ac:dyDescent="0.15">
      <c r="A33" s="244">
        <v>22</v>
      </c>
      <c r="B33" s="238">
        <f>Accommodation!B33</f>
        <v>0</v>
      </c>
      <c r="C33" s="238">
        <f>Accommodation!C33</f>
        <v>0</v>
      </c>
      <c r="D33" s="218">
        <f>Accommodation!D33</f>
        <v>0</v>
      </c>
      <c r="E33" s="218">
        <f>Accommodation!E33</f>
        <v>0</v>
      </c>
      <c r="F33" s="239"/>
      <c r="G33" s="240">
        <f>Accommodation!F33</f>
        <v>0</v>
      </c>
      <c r="H33" s="241"/>
      <c r="I33" s="241"/>
      <c r="J33" s="241"/>
      <c r="K33" s="240">
        <f>Accommodation!G33</f>
        <v>0</v>
      </c>
      <c r="L33" s="241"/>
      <c r="M33" s="241"/>
    </row>
    <row r="34" spans="1:13" ht="17.25" customHeight="1" x14ac:dyDescent="0.15">
      <c r="A34" s="244">
        <v>23</v>
      </c>
      <c r="B34" s="238">
        <f>Accommodation!B34</f>
        <v>0</v>
      </c>
      <c r="C34" s="238">
        <f>Accommodation!C34</f>
        <v>0</v>
      </c>
      <c r="D34" s="218">
        <f>Accommodation!D34</f>
        <v>0</v>
      </c>
      <c r="E34" s="218">
        <f>Accommodation!E34</f>
        <v>0</v>
      </c>
      <c r="F34" s="239"/>
      <c r="G34" s="240">
        <f>Accommodation!F34</f>
        <v>0</v>
      </c>
      <c r="H34" s="241"/>
      <c r="I34" s="241"/>
      <c r="J34" s="241"/>
      <c r="K34" s="240">
        <f>Accommodation!G34</f>
        <v>0</v>
      </c>
      <c r="L34" s="241"/>
      <c r="M34" s="241"/>
    </row>
    <row r="35" spans="1:13" ht="17.25" customHeight="1" x14ac:dyDescent="0.15">
      <c r="A35" s="244">
        <v>24</v>
      </c>
      <c r="B35" s="238">
        <f>Accommodation!B35</f>
        <v>0</v>
      </c>
      <c r="C35" s="238">
        <f>Accommodation!C35</f>
        <v>0</v>
      </c>
      <c r="D35" s="218">
        <f>Accommodation!D35</f>
        <v>0</v>
      </c>
      <c r="E35" s="218">
        <f>Accommodation!E35</f>
        <v>0</v>
      </c>
      <c r="F35" s="239"/>
      <c r="G35" s="240">
        <f>Accommodation!F35</f>
        <v>0</v>
      </c>
      <c r="H35" s="241"/>
      <c r="I35" s="241"/>
      <c r="J35" s="241"/>
      <c r="K35" s="240">
        <f>Accommodation!G35</f>
        <v>0</v>
      </c>
      <c r="L35" s="241"/>
      <c r="M35" s="241"/>
    </row>
    <row r="36" spans="1:13" ht="17.25" customHeight="1" x14ac:dyDescent="0.15">
      <c r="A36" s="244">
        <v>25</v>
      </c>
      <c r="B36" s="238">
        <f>Accommodation!B36</f>
        <v>0</v>
      </c>
      <c r="C36" s="238">
        <f>Accommodation!C36</f>
        <v>0</v>
      </c>
      <c r="D36" s="218">
        <f>Accommodation!D36</f>
        <v>0</v>
      </c>
      <c r="E36" s="218">
        <f>Accommodation!E36</f>
        <v>0</v>
      </c>
      <c r="F36" s="239"/>
      <c r="G36" s="240">
        <f>Accommodation!F36</f>
        <v>0</v>
      </c>
      <c r="H36" s="241"/>
      <c r="I36" s="241"/>
      <c r="J36" s="241"/>
      <c r="K36" s="240">
        <f>Accommodation!G36</f>
        <v>0</v>
      </c>
      <c r="L36" s="241"/>
      <c r="M36" s="241"/>
    </row>
    <row r="37" spans="1:13" ht="17.25" customHeight="1" x14ac:dyDescent="0.15">
      <c r="A37" s="244">
        <v>26</v>
      </c>
      <c r="B37" s="238">
        <f>Accommodation!B37</f>
        <v>0</v>
      </c>
      <c r="C37" s="238">
        <f>Accommodation!C37</f>
        <v>0</v>
      </c>
      <c r="D37" s="218">
        <f>Accommodation!D37</f>
        <v>0</v>
      </c>
      <c r="E37" s="218">
        <f>Accommodation!E37</f>
        <v>0</v>
      </c>
      <c r="F37" s="239"/>
      <c r="G37" s="240">
        <f>Accommodation!F37</f>
        <v>0</v>
      </c>
      <c r="H37" s="241"/>
      <c r="I37" s="241"/>
      <c r="J37" s="241"/>
      <c r="K37" s="240">
        <f>Accommodation!G37</f>
        <v>0</v>
      </c>
      <c r="L37" s="241"/>
      <c r="M37" s="241"/>
    </row>
    <row r="38" spans="1:13" ht="17.25" customHeight="1" x14ac:dyDescent="0.15">
      <c r="A38" s="244">
        <v>27</v>
      </c>
      <c r="B38" s="238">
        <f>Accommodation!B38</f>
        <v>0</v>
      </c>
      <c r="C38" s="238">
        <f>Accommodation!C38</f>
        <v>0</v>
      </c>
      <c r="D38" s="218">
        <f>Accommodation!D38</f>
        <v>0</v>
      </c>
      <c r="E38" s="218">
        <f>Accommodation!E38</f>
        <v>0</v>
      </c>
      <c r="F38" s="239"/>
      <c r="G38" s="240">
        <f>Accommodation!F38</f>
        <v>0</v>
      </c>
      <c r="H38" s="241"/>
      <c r="I38" s="241"/>
      <c r="J38" s="241"/>
      <c r="K38" s="240">
        <f>Accommodation!G38</f>
        <v>0</v>
      </c>
      <c r="L38" s="241"/>
      <c r="M38" s="241"/>
    </row>
    <row r="39" spans="1:13" ht="17.25" customHeight="1" x14ac:dyDescent="0.15">
      <c r="A39" s="244">
        <v>28</v>
      </c>
      <c r="B39" s="238">
        <f>Accommodation!B39</f>
        <v>0</v>
      </c>
      <c r="C39" s="238">
        <f>Accommodation!C39</f>
        <v>0</v>
      </c>
      <c r="D39" s="218">
        <f>Accommodation!D39</f>
        <v>0</v>
      </c>
      <c r="E39" s="218">
        <f>Accommodation!E39</f>
        <v>0</v>
      </c>
      <c r="F39" s="239"/>
      <c r="G39" s="240">
        <f>Accommodation!F39</f>
        <v>0</v>
      </c>
      <c r="H39" s="241"/>
      <c r="I39" s="241"/>
      <c r="J39" s="241"/>
      <c r="K39" s="240">
        <f>Accommodation!G39</f>
        <v>0</v>
      </c>
      <c r="L39" s="241"/>
      <c r="M39" s="241"/>
    </row>
    <row r="40" spans="1:13" ht="17.25" customHeight="1" x14ac:dyDescent="0.15">
      <c r="A40" s="244">
        <v>29</v>
      </c>
      <c r="B40" s="238">
        <f>Accommodation!B40</f>
        <v>0</v>
      </c>
      <c r="C40" s="238">
        <f>Accommodation!C40</f>
        <v>0</v>
      </c>
      <c r="D40" s="218">
        <f>Accommodation!D40</f>
        <v>0</v>
      </c>
      <c r="E40" s="218">
        <f>Accommodation!E40</f>
        <v>0</v>
      </c>
      <c r="F40" s="239"/>
      <c r="G40" s="240">
        <f>Accommodation!F40</f>
        <v>0</v>
      </c>
      <c r="H40" s="241"/>
      <c r="I40" s="241"/>
      <c r="J40" s="241"/>
      <c r="K40" s="240">
        <f>Accommodation!G40</f>
        <v>0</v>
      </c>
      <c r="L40" s="241"/>
      <c r="M40" s="241"/>
    </row>
    <row r="41" spans="1:13" ht="17.25" customHeight="1" x14ac:dyDescent="0.15">
      <c r="A41" s="244">
        <v>30</v>
      </c>
      <c r="B41" s="238">
        <f>Accommodation!B41</f>
        <v>0</v>
      </c>
      <c r="C41" s="238">
        <f>Accommodation!C41</f>
        <v>0</v>
      </c>
      <c r="D41" s="218">
        <f>Accommodation!D41</f>
        <v>0</v>
      </c>
      <c r="E41" s="218">
        <f>Accommodation!E41</f>
        <v>0</v>
      </c>
      <c r="F41" s="239"/>
      <c r="G41" s="240">
        <f>Accommodation!F41</f>
        <v>0</v>
      </c>
      <c r="H41" s="241"/>
      <c r="I41" s="241"/>
      <c r="J41" s="241"/>
      <c r="K41" s="240">
        <f>Accommodation!G41</f>
        <v>0</v>
      </c>
      <c r="L41" s="241"/>
      <c r="M41" s="241"/>
    </row>
    <row r="42" spans="1:13" ht="15" x14ac:dyDescent="0.2">
      <c r="A42" s="242"/>
      <c r="B42" s="242"/>
      <c r="C42" s="242"/>
      <c r="D42" s="242"/>
      <c r="E42" s="242"/>
      <c r="F42" s="242"/>
      <c r="G42" s="243"/>
      <c r="H42" s="243"/>
      <c r="I42" s="243"/>
      <c r="J42" s="243"/>
      <c r="K42" s="243"/>
      <c r="L42" s="243"/>
      <c r="M42" s="243"/>
    </row>
    <row r="43" spans="1:13" x14ac:dyDescent="0.15">
      <c r="A43" s="635" t="s">
        <v>181</v>
      </c>
      <c r="B43" s="635"/>
      <c r="C43" s="635"/>
      <c r="D43" s="635"/>
      <c r="E43" s="635"/>
      <c r="F43" s="635"/>
      <c r="G43" s="635"/>
      <c r="H43" s="253"/>
      <c r="I43" s="253"/>
      <c r="J43" s="253"/>
      <c r="K43" s="251"/>
      <c r="L43" s="251"/>
      <c r="M43" s="1"/>
    </row>
    <row r="44" spans="1:13" x14ac:dyDescent="0.15">
      <c r="A44" s="245" t="s">
        <v>121</v>
      </c>
      <c r="B44" s="245"/>
      <c r="C44" s="245" t="s">
        <v>122</v>
      </c>
      <c r="D44" s="245"/>
      <c r="E44" s="245"/>
      <c r="F44" s="245"/>
      <c r="G44" s="246"/>
      <c r="H44" s="251"/>
      <c r="I44" s="251"/>
      <c r="J44" s="251"/>
      <c r="K44" s="251"/>
      <c r="L44" s="251"/>
      <c r="M44" s="1"/>
    </row>
    <row r="45" spans="1:13" x14ac:dyDescent="0.15">
      <c r="A45" s="245" t="s">
        <v>123</v>
      </c>
      <c r="B45" s="245"/>
      <c r="C45" s="245" t="s">
        <v>124</v>
      </c>
      <c r="D45" s="245"/>
      <c r="E45" s="245"/>
      <c r="F45" s="245"/>
      <c r="G45" s="246"/>
      <c r="H45" s="245"/>
      <c r="I45" s="245"/>
      <c r="J45" s="245"/>
      <c r="K45" s="245"/>
      <c r="L45" s="245"/>
      <c r="M45"/>
    </row>
    <row r="46" spans="1:13" x14ac:dyDescent="0.15">
      <c r="A46" s="245" t="s">
        <v>125</v>
      </c>
      <c r="B46" s="245"/>
      <c r="C46" s="245" t="s">
        <v>126</v>
      </c>
      <c r="D46" s="245"/>
      <c r="E46" s="245"/>
      <c r="F46" s="245"/>
      <c r="G46" s="246"/>
      <c r="H46" s="245"/>
      <c r="I46" s="245"/>
      <c r="J46" s="245"/>
      <c r="K46" s="245"/>
      <c r="L46" s="245"/>
      <c r="M46"/>
    </row>
    <row r="47" spans="1:13" x14ac:dyDescent="0.15">
      <c r="A47" s="245"/>
      <c r="B47" s="245"/>
      <c r="C47" s="245"/>
      <c r="D47" s="245"/>
      <c r="E47" s="245"/>
      <c r="F47" s="245"/>
      <c r="G47" s="251"/>
      <c r="H47" s="245"/>
      <c r="I47" s="245"/>
      <c r="J47" s="245"/>
      <c r="K47" s="245"/>
      <c r="L47" s="245"/>
      <c r="M47"/>
    </row>
    <row r="48" spans="1:13" ht="15" customHeight="1" x14ac:dyDescent="0.15">
      <c r="A48" s="245" t="s">
        <v>103</v>
      </c>
      <c r="B48" s="245"/>
      <c r="C48" s="245"/>
      <c r="D48" s="245"/>
      <c r="E48" s="245"/>
      <c r="F48" s="245"/>
      <c r="G48" s="644">
        <f>'PLEASE FILL IN HERE FIRST!!!'!B35</f>
        <v>43891</v>
      </c>
      <c r="H48" s="644"/>
      <c r="I48" s="644"/>
      <c r="J48" s="644"/>
      <c r="K48" s="644"/>
      <c r="L48" s="644"/>
      <c r="M48"/>
    </row>
    <row r="49" spans="1:30" x14ac:dyDescent="0.15">
      <c r="A49" s="247" t="s">
        <v>106</v>
      </c>
      <c r="B49" s="248"/>
      <c r="C49" s="248"/>
      <c r="D49" s="245"/>
      <c r="E49" s="245"/>
      <c r="F49" s="248"/>
      <c r="G49" s="644"/>
      <c r="H49" s="644"/>
      <c r="I49" s="644"/>
      <c r="J49" s="644"/>
      <c r="K49" s="644"/>
      <c r="L49" s="644"/>
      <c r="M49"/>
    </row>
    <row r="50" spans="1:30" s="25" customFormat="1" ht="53" x14ac:dyDescent="0.2">
      <c r="A50" s="249" t="str">
        <f>'PLEASE FILL IN HERE FIRST!!!'!B23</f>
        <v>Oman Table Tennis Federation 
Oman Table Tennis Federation</v>
      </c>
      <c r="B50" s="250" t="s">
        <v>105</v>
      </c>
      <c r="C50" s="645" t="str">
        <f>'PLEASE FILL IN HERE FIRST!!!'!B27</f>
        <v>No Fax</v>
      </c>
      <c r="D50" s="645"/>
      <c r="E50" s="251" t="s">
        <v>102</v>
      </c>
      <c r="F50" s="634" t="str">
        <f>Accommodation!B50</f>
        <v>omanttco@gmail.com</v>
      </c>
      <c r="G50" s="634"/>
      <c r="H50" s="634"/>
      <c r="I50" s="254"/>
      <c r="J50" s="254"/>
      <c r="K50" s="254"/>
      <c r="L50" s="245"/>
      <c r="M50" s="2"/>
      <c r="AA50" s="18"/>
      <c r="AD50" s="18"/>
    </row>
    <row r="51" spans="1:30" s="25" customFormat="1" ht="16" x14ac:dyDescent="0.2">
      <c r="A51" s="252" t="str">
        <f>'PLEASE FILL IN HERE FIRST!!!'!B15</f>
        <v>Maher BEN AHMED</v>
      </c>
      <c r="B51" s="250" t="s">
        <v>105</v>
      </c>
      <c r="C51" s="646" t="str">
        <f>'PLEASE FILL IN HERE FIRST!!!'!B19</f>
        <v>no Fax</v>
      </c>
      <c r="D51" s="646"/>
      <c r="E51" s="251" t="s">
        <v>102</v>
      </c>
      <c r="F51" s="633" t="str">
        <f>'PLEASE FILL IN HERE FIRST!!!'!B21</f>
        <v>benahmedmaher@hotmail.fr</v>
      </c>
      <c r="G51" s="633"/>
      <c r="H51" s="633"/>
      <c r="I51" s="255"/>
      <c r="J51" s="254"/>
      <c r="K51" s="254"/>
      <c r="L51" s="245"/>
      <c r="M51" s="2"/>
      <c r="AA51" s="18"/>
      <c r="AD51" s="18"/>
    </row>
  </sheetData>
  <sheetProtection password="CA4D"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63" t="s">
        <v>170</v>
      </c>
      <c r="B1" s="663"/>
      <c r="C1" s="663"/>
      <c r="D1" s="663"/>
      <c r="E1" s="663"/>
      <c r="F1" s="663"/>
      <c r="G1" s="663"/>
      <c r="H1" s="663"/>
      <c r="I1" s="663"/>
      <c r="J1" s="663"/>
      <c r="K1" s="663"/>
      <c r="L1" s="663"/>
      <c r="M1" s="663"/>
      <c r="N1" s="663"/>
      <c r="O1" s="663"/>
      <c r="P1" s="663"/>
      <c r="Q1" s="663"/>
      <c r="BB1" s="68"/>
    </row>
    <row r="2" spans="1:54" ht="23" x14ac:dyDescent="0.25">
      <c r="A2" s="664" t="str">
        <f>'PLEASE FILL IN HERE FIRST!!!'!B5</f>
        <v>Challenge PLUS</v>
      </c>
      <c r="B2" s="664"/>
      <c r="C2" s="664"/>
      <c r="D2" s="664"/>
      <c r="E2" s="664"/>
      <c r="F2" s="664"/>
      <c r="G2" s="664"/>
      <c r="H2" s="664"/>
      <c r="I2" s="664"/>
      <c r="J2" s="664"/>
      <c r="K2" s="664"/>
      <c r="L2" s="664"/>
      <c r="M2" s="664"/>
      <c r="N2" s="664"/>
      <c r="O2" s="664"/>
      <c r="P2" s="664"/>
      <c r="Q2" s="664"/>
      <c r="S2" s="51">
        <v>1</v>
      </c>
      <c r="U2" s="51" t="s">
        <v>161</v>
      </c>
      <c r="V2" s="51" t="s">
        <v>51</v>
      </c>
      <c r="W2" s="51" t="s">
        <v>169</v>
      </c>
    </row>
    <row r="3" spans="1:54" ht="18" x14ac:dyDescent="0.2">
      <c r="A3" s="665" t="str">
        <f>'PLEASE FILL IN HERE FIRST!!!'!B7</f>
        <v>Muscat (OMA) - ITTF CHALLENGE PLUS</v>
      </c>
      <c r="B3" s="665"/>
      <c r="C3" s="665"/>
      <c r="D3" s="665"/>
      <c r="E3" s="665"/>
      <c r="F3" s="665"/>
      <c r="G3" s="665"/>
      <c r="H3" s="665"/>
      <c r="I3" s="665"/>
      <c r="J3" s="665"/>
      <c r="K3" s="665"/>
      <c r="L3" s="665"/>
      <c r="M3" s="665"/>
      <c r="N3" s="665"/>
      <c r="O3" s="665"/>
      <c r="P3" s="665"/>
      <c r="Q3" s="665"/>
      <c r="S3" s="51" t="s">
        <v>128</v>
      </c>
      <c r="U3" s="53">
        <f>Prospectus!$I$79</f>
        <v>150</v>
      </c>
      <c r="V3" s="53">
        <f>Prospectus!$I$80</f>
        <v>150</v>
      </c>
    </row>
    <row r="4" spans="1:54" ht="15" customHeight="1" x14ac:dyDescent="0.15">
      <c r="B4" s="12"/>
      <c r="C4" s="12"/>
      <c r="D4" s="12"/>
      <c r="E4" s="12"/>
      <c r="F4" s="21">
        <f>'PLEASE FILL IN HERE FIRST!!!'!B9</f>
        <v>43901</v>
      </c>
      <c r="G4" s="22" t="s">
        <v>106</v>
      </c>
      <c r="H4" s="670">
        <f>'PLEASE FILL IN HERE FIRST!!!'!D9</f>
        <v>43905</v>
      </c>
      <c r="I4" s="670"/>
      <c r="J4" s="670"/>
      <c r="K4" s="21"/>
      <c r="L4" s="21"/>
      <c r="M4" s="12"/>
      <c r="N4" s="12"/>
      <c r="O4" s="12"/>
      <c r="P4" s="12"/>
      <c r="Q4" s="12"/>
      <c r="S4" s="51" t="s">
        <v>129</v>
      </c>
      <c r="U4" s="53">
        <f>Prospectus!$H$92</f>
        <v>190</v>
      </c>
      <c r="V4" s="53">
        <f>Prospectus!$H$93</f>
        <v>132.5</v>
      </c>
    </row>
    <row r="5" spans="1:54" x14ac:dyDescent="0.15">
      <c r="S5" s="51" t="s">
        <v>130</v>
      </c>
      <c r="U5" s="53">
        <f>Prospectus!$H$128</f>
        <v>0</v>
      </c>
      <c r="V5" s="53">
        <f>Prospectus!$H$129</f>
        <v>0</v>
      </c>
    </row>
    <row r="6" spans="1:54" ht="20" x14ac:dyDescent="0.2">
      <c r="A6" s="23" t="s">
        <v>88</v>
      </c>
      <c r="B6" s="5"/>
      <c r="C6" s="671">
        <f>Preliminary!B7</f>
        <v>0</v>
      </c>
      <c r="D6" s="672"/>
      <c r="E6" s="672"/>
      <c r="F6" s="672"/>
      <c r="G6" s="672"/>
      <c r="H6" s="672"/>
      <c r="I6" s="672"/>
      <c r="J6" s="672"/>
      <c r="K6" s="672"/>
      <c r="L6" s="672"/>
      <c r="M6" s="672"/>
      <c r="N6" s="672"/>
      <c r="O6" s="672"/>
      <c r="P6" s="673"/>
      <c r="S6" s="51" t="s">
        <v>59</v>
      </c>
      <c r="W6" s="67">
        <f>'PLEASE FILL IN HERE FIRST!!!'!B47</f>
        <v>150</v>
      </c>
    </row>
    <row r="7" spans="1:54" x14ac:dyDescent="0.15">
      <c r="A7"/>
      <c r="B7"/>
      <c r="C7"/>
      <c r="D7" s="1"/>
      <c r="E7"/>
      <c r="F7"/>
      <c r="G7"/>
      <c r="H7"/>
      <c r="I7"/>
      <c r="J7"/>
      <c r="K7"/>
      <c r="L7"/>
      <c r="M7"/>
      <c r="N7"/>
      <c r="O7"/>
      <c r="P7"/>
      <c r="S7" s="51" t="s">
        <v>163</v>
      </c>
      <c r="T7" s="51" t="s">
        <v>25</v>
      </c>
      <c r="U7" s="67">
        <f>'PLEASE FILL IN HERE FIRST!!!'!B47</f>
        <v>150</v>
      </c>
    </row>
    <row r="8" spans="1:54" x14ac:dyDescent="0.15">
      <c r="A8" s="7"/>
      <c r="B8" s="7" t="s">
        <v>107</v>
      </c>
      <c r="C8" s="7" t="s">
        <v>108</v>
      </c>
      <c r="D8" s="8" t="s">
        <v>109</v>
      </c>
      <c r="E8" s="8" t="s">
        <v>110</v>
      </c>
      <c r="F8" s="8" t="s">
        <v>16</v>
      </c>
      <c r="G8" s="8" t="s">
        <v>17</v>
      </c>
      <c r="H8" s="8" t="s">
        <v>53</v>
      </c>
      <c r="I8" s="8" t="s">
        <v>54</v>
      </c>
      <c r="J8" s="8" t="s">
        <v>55</v>
      </c>
      <c r="K8" s="8" t="s">
        <v>56</v>
      </c>
      <c r="L8" s="8" t="s">
        <v>50</v>
      </c>
      <c r="M8" s="8" t="s">
        <v>131</v>
      </c>
      <c r="N8" s="8" t="s">
        <v>132</v>
      </c>
      <c r="O8" s="8" t="s">
        <v>133</v>
      </c>
      <c r="P8" s="8" t="s">
        <v>134</v>
      </c>
      <c r="Q8" s="16" t="s">
        <v>28</v>
      </c>
      <c r="S8" s="51" t="s">
        <v>163</v>
      </c>
      <c r="T8" s="51" t="s">
        <v>162</v>
      </c>
      <c r="U8" s="53">
        <f>'PLEASE FILL IN HERE FIRST!!!'!$B$49</f>
        <v>150</v>
      </c>
    </row>
    <row r="9" spans="1:54" x14ac:dyDescent="0.15">
      <c r="A9" s="7"/>
      <c r="B9" s="7"/>
      <c r="C9" s="7"/>
      <c r="D9" s="8"/>
      <c r="E9" s="8"/>
      <c r="F9" s="38" t="s">
        <v>117</v>
      </c>
      <c r="G9" s="38" t="s">
        <v>117</v>
      </c>
      <c r="H9" s="8"/>
      <c r="I9" s="8"/>
      <c r="J9" s="8"/>
      <c r="K9" s="8"/>
      <c r="L9" s="8"/>
      <c r="M9" s="8"/>
      <c r="N9" s="8"/>
      <c r="O9" s="9" t="str">
        <f>'PLEASE FILL IN HERE FIRST!!!'!B43</f>
        <v>US $</v>
      </c>
      <c r="P9" s="9" t="str">
        <f>'PLEASE FILL IN HERE FIRST!!!'!B43</f>
        <v>US $</v>
      </c>
      <c r="Q9" s="9" t="str">
        <f>'PLEASE FILL IN HERE FIRST!!!'!B43</f>
        <v>US $</v>
      </c>
      <c r="S9" s="51" t="s">
        <v>163</v>
      </c>
      <c r="T9" s="51" t="s">
        <v>164</v>
      </c>
      <c r="U9" s="53">
        <f>'PLEASE FILL IN HERE FIRST!!!'!$B$49</f>
        <v>150</v>
      </c>
    </row>
    <row r="10" spans="1:54" s="3" customFormat="1" ht="20.25" customHeight="1" thickBot="1" x14ac:dyDescent="0.2">
      <c r="A10" s="13" t="s">
        <v>120</v>
      </c>
      <c r="B10" s="14" t="s">
        <v>22</v>
      </c>
      <c r="C10" s="14" t="s">
        <v>23</v>
      </c>
      <c r="D10" s="15" t="s">
        <v>24</v>
      </c>
      <c r="E10" s="15" t="s">
        <v>25</v>
      </c>
      <c r="F10" s="19">
        <v>40128</v>
      </c>
      <c r="G10" s="19">
        <v>40132</v>
      </c>
      <c r="H10" s="15" t="s">
        <v>26</v>
      </c>
      <c r="I10" s="15"/>
      <c r="J10" s="15"/>
      <c r="K10" s="15"/>
      <c r="L10" s="15" t="s">
        <v>161</v>
      </c>
      <c r="M10" s="15" t="s">
        <v>27</v>
      </c>
      <c r="N10" s="15">
        <v>4</v>
      </c>
      <c r="O10" s="65">
        <f>Prospectus!I79</f>
        <v>150</v>
      </c>
      <c r="P10" s="65">
        <f>'PLEASE FILL IN HERE FIRST!!!'!B47</f>
        <v>150</v>
      </c>
      <c r="Q10" s="66">
        <f>'PLEASE FILL IN HERE FIRST!!!'!B45</f>
        <v>15</v>
      </c>
      <c r="R10" s="70"/>
      <c r="S10" s="51" t="s">
        <v>163</v>
      </c>
      <c r="T10" s="51" t="s">
        <v>165</v>
      </c>
      <c r="U10" s="53">
        <f>'PLEASE FILL IN HERE FIRST!!!'!$B$49</f>
        <v>150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172</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15</v>
      </c>
      <c r="R11" s="70" t="str">
        <f>IF(ISBLANK(L11)," ",VLOOKUP(L11,$W$11:$X$16,2,FALSE))</f>
        <v xml:space="preserve"> </v>
      </c>
      <c r="S11" s="51">
        <f>IF(ISBLANK(E11)," ",VLOOKUP(E11,$T$7:$U$10,2,FALSE))</f>
        <v>150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51">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2"/>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2"/>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2"/>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2"/>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3"/>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61" t="s">
        <v>135</v>
      </c>
      <c r="B41" s="661"/>
      <c r="C41" s="661"/>
      <c r="D41" s="661"/>
      <c r="E41" s="661"/>
      <c r="F41" s="661"/>
      <c r="G41" s="661"/>
      <c r="H41" s="661"/>
      <c r="I41" s="661"/>
      <c r="J41" s="661"/>
      <c r="K41" s="661"/>
      <c r="L41" s="661"/>
      <c r="M41" s="661"/>
      <c r="N41" s="661"/>
      <c r="O41" s="62">
        <f>SUM(O11:O40)</f>
        <v>0</v>
      </c>
      <c r="P41" s="62">
        <f>SUM(P11:P40)</f>
        <v>0</v>
      </c>
      <c r="Q41" s="61">
        <f>SUM(Q11:Q40)</f>
        <v>15</v>
      </c>
      <c r="AB41" s="55" t="str">
        <f>IF($H$16="x",$V$2,"")</f>
        <v/>
      </c>
      <c r="AC41" s="42" t="str">
        <f>IF($H$16="x",$V$3,"")</f>
        <v/>
      </c>
      <c r="AD41" s="48">
        <v>6</v>
      </c>
    </row>
    <row r="42" spans="1:54" ht="19.5" customHeight="1" thickBot="1" x14ac:dyDescent="0.25">
      <c r="A42" s="662" t="s">
        <v>136</v>
      </c>
      <c r="B42" s="662"/>
      <c r="C42" s="662"/>
      <c r="D42" s="662"/>
      <c r="E42" s="662"/>
      <c r="F42" s="662"/>
      <c r="G42" s="662"/>
      <c r="H42" s="662"/>
      <c r="I42" s="662"/>
      <c r="J42" s="662"/>
      <c r="K42" s="662"/>
      <c r="L42" s="662"/>
      <c r="M42" s="662"/>
      <c r="N42" s="662"/>
      <c r="O42" s="668">
        <f>O41+P41+Q41</f>
        <v>15</v>
      </c>
      <c r="P42" s="669"/>
      <c r="Q42" s="32" t="str">
        <f>'PLEASE FILL IN HERE FIRST!!!'!B43</f>
        <v>US $</v>
      </c>
      <c r="AB42" s="56" t="str">
        <f>IF($H$16="x",$U$2,"")</f>
        <v/>
      </c>
      <c r="AC42" s="43" t="str">
        <f>IF($H$16="x",$U$3,"")</f>
        <v/>
      </c>
      <c r="AD42" s="49"/>
    </row>
    <row r="43" spans="1:54" ht="16" x14ac:dyDescent="0.15">
      <c r="A43" t="s">
        <v>137</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103</v>
      </c>
      <c r="B45"/>
      <c r="C45"/>
      <c r="D45" s="1"/>
      <c r="E45"/>
      <c r="F45" s="659">
        <f>'PLEASE FILL IN HERE FIRST!!!'!B33</f>
        <v>43886</v>
      </c>
      <c r="G45" s="660"/>
      <c r="J45"/>
      <c r="K45"/>
      <c r="L45"/>
      <c r="M45"/>
      <c r="N45"/>
      <c r="O45"/>
      <c r="P45"/>
      <c r="AB45" s="56" t="str">
        <f>IF($J$16="x",$V$2,"")</f>
        <v/>
      </c>
      <c r="AC45" s="43" t="str">
        <f>IF($J$16="x",$V$5,"")</f>
        <v/>
      </c>
      <c r="AD45" s="49"/>
    </row>
    <row r="46" spans="1:54" ht="17" thickBot="1" x14ac:dyDescent="0.2">
      <c r="A46" s="4" t="s">
        <v>106</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Oman Table Tennis Federation 
Oman Table Tennis Federation</v>
      </c>
      <c r="B47" s="27" t="s">
        <v>105</v>
      </c>
      <c r="C47" s="29" t="str">
        <f>'PLEASE FILL IN HERE FIRST!!!'!B27</f>
        <v>No Fax</v>
      </c>
      <c r="D47" s="30"/>
      <c r="E47" s="31" t="s">
        <v>99</v>
      </c>
      <c r="F47" s="655"/>
      <c r="G47" s="656"/>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102</v>
      </c>
      <c r="C48" s="666" t="str">
        <f>'PLEASE FILL IN HERE FIRST!!!'!B29</f>
        <v>omanttco@gmail.com</v>
      </c>
      <c r="D48" s="666"/>
      <c r="E48" s="667"/>
      <c r="F48" s="657"/>
      <c r="G48" s="658"/>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54"/>
      <c r="G49" s="654"/>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 Asia Pacific</cp:lastModifiedBy>
  <cp:lastPrinted>2020-01-01T10:38:01Z</cp:lastPrinted>
  <dcterms:created xsi:type="dcterms:W3CDTF">2006-06-28T15:36:35Z</dcterms:created>
  <dcterms:modified xsi:type="dcterms:W3CDTF">2020-01-01T10:38:38Z</dcterms:modified>
</cp:coreProperties>
</file>